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90" windowWidth="20730" windowHeight="9750" tabRatio="520"/>
  </bookViews>
  <sheets>
    <sheet name="1包" sheetId="1" r:id="rId1"/>
    <sheet name="2包" sheetId="2" r:id="rId2"/>
    <sheet name="3包" sheetId="3" r:id="rId3"/>
    <sheet name="4包" sheetId="4" r:id="rId4"/>
    <sheet name="5包" sheetId="5" r:id="rId5"/>
  </sheets>
  <calcPr calcId="145621"/>
</workbook>
</file>

<file path=xl/calcChain.xml><?xml version="1.0" encoding="utf-8"?>
<calcChain xmlns="http://schemas.openxmlformats.org/spreadsheetml/2006/main">
  <c r="H5" i="4" l="1"/>
  <c r="H4" i="4"/>
  <c r="F4" i="4"/>
  <c r="F6" i="4" s="1"/>
  <c r="H3" i="4"/>
  <c r="F5" i="2"/>
  <c r="F4" i="2"/>
  <c r="F6" i="2" s="1"/>
  <c r="F3" i="2"/>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5" i="1"/>
  <c r="F4" i="1"/>
  <c r="F3" i="1"/>
  <c r="F47" i="1" s="1"/>
  <c r="H6" i="4" l="1"/>
</calcChain>
</file>

<file path=xl/sharedStrings.xml><?xml version="1.0" encoding="utf-8"?>
<sst xmlns="http://schemas.openxmlformats.org/spreadsheetml/2006/main" count="415" uniqueCount="166">
  <si>
    <t>序号</t>
  </si>
  <si>
    <t>物料描述</t>
  </si>
  <si>
    <t>材质</t>
  </si>
  <si>
    <t>型号规格（mm)</t>
  </si>
  <si>
    <t>单位</t>
  </si>
  <si>
    <t>数量</t>
  </si>
  <si>
    <t>单价  （元）</t>
  </si>
  <si>
    <t>合价 （元）</t>
  </si>
  <si>
    <t>税率</t>
  </si>
  <si>
    <t>到货日期</t>
  </si>
  <si>
    <t>备注：报价含运费一票制结算开具13%增值税专用发票</t>
  </si>
  <si>
    <t>镀锌钢板</t>
  </si>
  <si>
    <t>Q235B</t>
  </si>
  <si>
    <t>δ=3</t>
  </si>
  <si>
    <t>t</t>
  </si>
  <si>
    <t>2021.04.05</t>
  </si>
  <si>
    <t>国标理算，定宽1500mm按需方清单定尺发货至色建钢构</t>
  </si>
  <si>
    <t>钢板</t>
  </si>
  <si>
    <t>δ=4</t>
  </si>
  <si>
    <t>国标理算，发货至色建钢构</t>
  </si>
  <si>
    <t>δ=5</t>
  </si>
  <si>
    <t>δ=6</t>
  </si>
  <si>
    <t>δ=8</t>
  </si>
  <si>
    <t>δ=10</t>
  </si>
  <si>
    <t>δ=14</t>
  </si>
  <si>
    <t>低合金板</t>
  </si>
  <si>
    <t>Q355B</t>
  </si>
  <si>
    <t>国标理算，定尺1800*11600mm发货至色建钢构</t>
  </si>
  <si>
    <t>国标理算，定尺2200*9000mm发货至色建钢构（或1100*9000mm)</t>
  </si>
  <si>
    <t>国标理算，定尺1500/2000*11500mm发货至色建钢构</t>
  </si>
  <si>
    <t>δ=12</t>
  </si>
  <si>
    <t>国标理算，定尺1800/2000*9000mm*10张，余下全开12000mm发货至色建钢构</t>
  </si>
  <si>
    <t>国标理算，定宽2000mm发货至色建钢构</t>
  </si>
  <si>
    <t>δ=16</t>
  </si>
  <si>
    <t>国标理算，定宽1800/2100mm发货至色建钢构</t>
  </si>
  <si>
    <t>δ=18</t>
  </si>
  <si>
    <t>δ=20</t>
  </si>
  <si>
    <t>低合金方管</t>
  </si>
  <si>
    <t>□200*200*4</t>
  </si>
  <si>
    <t>国标理算，按米重24.62公斤发货至色建钢构</t>
  </si>
  <si>
    <t>□200*150*2</t>
  </si>
  <si>
    <t>国标理算，按米重10.86公斤发货至色建钢构</t>
  </si>
  <si>
    <t>□200*200*3</t>
  </si>
  <si>
    <t>国标理算，按米重18.56公斤发货至色建钢构</t>
  </si>
  <si>
    <t>□200*200*6</t>
  </si>
  <si>
    <t>国标理算，按米重36.55公斤发货至色建钢构</t>
  </si>
  <si>
    <t>低合金H型钢</t>
  </si>
  <si>
    <t>HN500*200*10*16</t>
  </si>
  <si>
    <t>国标理算，按米重88.1公斤发货至色建钢构</t>
  </si>
  <si>
    <t>HN550*200*10*15</t>
  </si>
  <si>
    <t>国标理算，按米重92公斤发货至色建钢构</t>
  </si>
  <si>
    <t>HN692*300*13*20</t>
  </si>
  <si>
    <t>国标理算，按米重162.9公斤发货至色建钢构</t>
  </si>
  <si>
    <t>HW200*200*8*12</t>
  </si>
  <si>
    <t>国标理算，按米重49.9公斤发货至色建钢构</t>
  </si>
  <si>
    <t>低合金槽钢</t>
  </si>
  <si>
    <t>[25a</t>
  </si>
  <si>
    <t>国标理算，材质Q355B按米重27.41公斤发货至色建钢构</t>
  </si>
  <si>
    <t>低合金圆钢</t>
  </si>
  <si>
    <t>φ25</t>
  </si>
  <si>
    <t>国标理算，材质Q355B按米重3.85公斤发货至色建钢构</t>
  </si>
  <si>
    <t>槽钢</t>
  </si>
  <si>
    <t>[12.6</t>
  </si>
  <si>
    <t>国标理算，按米重12.059公斤发货至色建钢构</t>
  </si>
  <si>
    <t>花纹钢板</t>
  </si>
  <si>
    <t>4.5mm,扁豆型</t>
  </si>
  <si>
    <t>国标理算，按平方重36.4公斤发货至色建钢构</t>
  </si>
  <si>
    <t>角钢</t>
  </si>
  <si>
    <t>L50*3</t>
  </si>
  <si>
    <t>国标理算，按平方重2.332公斤发货至色建钢构</t>
  </si>
  <si>
    <t>L50*4</t>
  </si>
  <si>
    <t>国标理算，按平方重3.059公斤发货至色建钢构</t>
  </si>
  <si>
    <t>L50*5</t>
  </si>
  <si>
    <t>国标理算，按平方重3.77公斤发货至色建钢构</t>
  </si>
  <si>
    <t>L63*5</t>
  </si>
  <si>
    <t>国标理算，按平方重4.822公斤发货至色建钢构</t>
  </si>
  <si>
    <t>L70*6</t>
  </si>
  <si>
    <t>国标理算，按平方重6.406公斤发货至色建钢构</t>
  </si>
  <si>
    <t>圆钢</t>
  </si>
  <si>
    <t>φ10</t>
  </si>
  <si>
    <t>国标理算，按平方重0.617公斤发货至色建钢构</t>
  </si>
  <si>
    <t>φ12</t>
  </si>
  <si>
    <t>国标理算，按平方重0.888公斤发货至色建钢构</t>
  </si>
  <si>
    <t>φ20</t>
  </si>
  <si>
    <t>国标理算，按平方重2.47公斤发货至色建钢构</t>
  </si>
  <si>
    <t>国标理算，按平方重3.85公斤发货至色建钢构</t>
  </si>
  <si>
    <t>焊管</t>
  </si>
  <si>
    <t>φ26.8*2.5</t>
  </si>
  <si>
    <t>国标理算，按平方重1.499公斤发货至色建钢构</t>
  </si>
  <si>
    <t>φ33.5*2.5</t>
  </si>
  <si>
    <t>国标理算，按平方重1.911公斤发货至色建钢构</t>
  </si>
  <si>
    <t>φ48*3</t>
  </si>
  <si>
    <t>国标理算，按平方重3.329公斤发货至色建钢构</t>
  </si>
  <si>
    <t>φ140*4.0</t>
  </si>
  <si>
    <t>国标理算，按平方重10.851公斤发货至色建钢构</t>
  </si>
  <si>
    <t>方钢</t>
  </si>
  <si>
    <t>■20</t>
  </si>
  <si>
    <t>国标理算，按平方重3.14公斤发货至色建钢构</t>
  </si>
  <si>
    <t>高频焊接H型钢</t>
  </si>
  <si>
    <t>高频焊H200*150*4.5*6</t>
  </si>
  <si>
    <t>国标理算，按平方重20.77公斤发货至色建钢构</t>
  </si>
  <si>
    <t>扁铁</t>
  </si>
  <si>
    <t>100*3</t>
  </si>
  <si>
    <t>国标理算，按平方重2.355公斤发货至色建钢构</t>
  </si>
  <si>
    <t>合计</t>
  </si>
  <si>
    <t>吨</t>
  </si>
  <si>
    <t>密封报价装订信封，信封上注明公司名称及报价单单号，快递到指定地点：铜陵有色金属集团铜冠建筑安装股份有限公司经营部黄赟收（长江西路2571号主楼三楼）</t>
  </si>
  <si>
    <t>说明
1.材料符合GB/T3274-2007；GB/T700-2006；GB/T706-2008要求，质量保证书随货同行，未到视同未到货。                                                                                                                     2.运费供方承担，5日内发货完毕；严格按需方要求时间供货 ，若不能按时供货按晚一天1000元进行罚款。                                                                                                                3.按国标验收，如发现质量问题，提货后3日内提出，供方3天内无条件换货往返费用供方承担                                                                              4.合同签订后，货到验收合格后开具相同金额增值税专用发票及收据进账后付清全款。                                                                                   5.本合同在履行过程中发生争议，由双方当事人协商解决；也可由需方当地工商行政管理部门调解；如调解不成也可向需方当地人民法院进行起诉。</t>
  </si>
  <si>
    <t>投标人单位（公章）</t>
  </si>
  <si>
    <t>法定代表人或授权代理人</t>
  </si>
  <si>
    <t>联系方式</t>
  </si>
  <si>
    <t>电话：</t>
  </si>
  <si>
    <t>邮箱：</t>
  </si>
  <si>
    <t>型号规格（mm）</t>
  </si>
  <si>
    <t>备注（报价含运费一票制结算开具13%增值税专用发票）</t>
  </si>
  <si>
    <t>镀锌C型钢</t>
  </si>
  <si>
    <t>C200*70*20*2.0</t>
  </si>
  <si>
    <t>按需方指定时间</t>
  </si>
  <si>
    <t>国标理算，普通镀锌含量，按米重5.652公斤按需方清单制作发货至色建钢构</t>
  </si>
  <si>
    <t>C200*70*20*2.5</t>
  </si>
  <si>
    <t>国标理算，普通镀锌含量，按米重7.065公斤按需方清单制作发货至色建钢构</t>
  </si>
  <si>
    <t>镀锌Z型钢</t>
  </si>
  <si>
    <t>Z250*75*20*3.0</t>
  </si>
  <si>
    <t>国标理算，普通镀锌含量，按米重10.127公斤按需方清单制作发货至安徽丰正生物科技有限公司（安徽无为无为高铁站附近）</t>
  </si>
  <si>
    <t>合计（吨/总价）</t>
  </si>
  <si>
    <t>说明
1.材料符合C型钢GB∕T 6725-2008 冷弯型钢技术要求，质量保证书随货同行，未到视同未到货。                                                                                                                     2.运费供方承担，5日内发货完毕；严格按需方要求时间供货 ，若不能按时供货按晚一天1000元进行罚款。                                                                                                                3.按国标验收，如发现质量问题，提货后3日内提出，供方3天内无条件换货往返费用供方承担                                                                              4.合同签订后，货到验收合格后开具相同金额增值税专用发票及收据进账后付清全款。                                                                                   5.本合同在履行过程中发生争议，由双方当事人协商解决；也可由需方当地工商行政管理部门调解；如调解不成也可向需方当地人民法院进行起诉。</t>
  </si>
  <si>
    <r>
      <rPr>
        <sz val="12"/>
        <color theme="1"/>
        <rFont val="仿宋_GB2312"/>
        <charset val="134"/>
      </rPr>
      <t>投标人单位</t>
    </r>
    <r>
      <rPr>
        <sz val="12"/>
        <color theme="1"/>
        <rFont val="仿宋_GB2312"/>
        <charset val="134"/>
      </rPr>
      <t>（</t>
    </r>
    <r>
      <rPr>
        <sz val="12"/>
        <color theme="1"/>
        <rFont val="仿宋_GB2312"/>
        <charset val="134"/>
      </rPr>
      <t>公章</t>
    </r>
    <r>
      <rPr>
        <sz val="12"/>
        <color theme="1"/>
        <rFont val="仿宋_GB2312"/>
        <charset val="134"/>
      </rPr>
      <t>）</t>
    </r>
  </si>
  <si>
    <r>
      <rPr>
        <sz val="12"/>
        <color theme="1"/>
        <rFont val="仿宋_GB2312"/>
        <charset val="134"/>
      </rPr>
      <t>电话</t>
    </r>
    <r>
      <rPr>
        <sz val="12"/>
        <color theme="1"/>
        <rFont val="仿宋_GB2312"/>
        <charset val="134"/>
      </rPr>
      <t>：</t>
    </r>
  </si>
  <si>
    <r>
      <rPr>
        <sz val="12"/>
        <color theme="1"/>
        <rFont val="仿宋_GB2312"/>
        <charset val="134"/>
      </rPr>
      <t>邮箱</t>
    </r>
    <r>
      <rPr>
        <sz val="12"/>
        <color theme="1"/>
        <rFont val="仿宋_GB2312"/>
        <charset val="134"/>
      </rPr>
      <t>：</t>
    </r>
  </si>
  <si>
    <t>型号规格</t>
  </si>
  <si>
    <t>备注</t>
  </si>
  <si>
    <t>楼承板</t>
  </si>
  <si>
    <t>Q235B  镀锌</t>
  </si>
  <si>
    <t>1.0mm厚YXB40-185-740(B)   /镀锌含量40-50g/㎡</t>
  </si>
  <si>
    <t>米</t>
  </si>
  <si>
    <t>国标，基板实际厚度达到0.95mm,  
按需方图纸清单加工发货至安徽丰正生物科技有限公司（安徽无为无为高铁站附近）</t>
  </si>
  <si>
    <t>合计（总价）</t>
  </si>
  <si>
    <t>说明
1、材料材质、加工严格按GB T 12755-2008建筑用压型钢板的技术要求；
2.运费供方承担，5日内发货完毕；严格按需方要求时间供货 ，若不能按时供货按晚一天500元进行罚款。                                                                                                                3.按国标验收，如发现质量问题，提货后3日内提出，供方3天内无条件换货往返费用供方承担                                                                              4.合同签订后，货到验收合格后开具相同金额增值税专用发票及收据进账后付清全款。                                                                                   5.本合同在履行过程中发生争议，由双方当事人协商解决；也可由需方当地工商行政管理部门调解；如调解不成也可向需方当地人民法院进行起诉。</t>
  </si>
  <si>
    <t>备注（报价含13%增值税含运费）</t>
  </si>
  <si>
    <t>上海宝钢彩涂卷</t>
  </si>
  <si>
    <t>镀锌</t>
  </si>
  <si>
    <t>0.5mm厚海蓝一米宽</t>
  </si>
  <si>
    <t>国标过磅，上海宝钢海蓝色，卷宽一米，发货至安徽丰正生物科技有限公司（安徽无为无为高铁站附近）</t>
  </si>
  <si>
    <t>0.5mm厚银灰一米宽</t>
  </si>
  <si>
    <t>国标过磅，上海宝钢银灰色，卷宽一米，发货至色建钢构</t>
  </si>
  <si>
    <t>0.5mm厚白灰一米宽</t>
  </si>
  <si>
    <t>国标过磅，上海宝钢白灰色，卷宽一米，发货至色建钢构</t>
  </si>
  <si>
    <t>说明
1.材料符合GBT12754-2006彩色涂层钢板及钢带要求，提供质量保证书，质量保证书随货同行，如未到视同未到货。                                                                                  2.运费供方承担，5日内发货完毕；严格按需方要求时间供货 ，若不能按时供货按晚一天1000元进行罚款。                                                                                                                3.按国标验收，如发现质量问题，提货后3日内提出，供方3天内无条件换货往返费用供方承担                                                                              4.合同签订后，货到验收合格后开具相同金额增值税专用发票及收据进账后付清全款。                                                                                   5.本合同在履行过程中发生争议，由双方当事人协商解决；也可由需方当地工商行政管理部门调解；如调解不成也可向需方当地人民法院进行起诉。</t>
  </si>
  <si>
    <t>保温棉</t>
  </si>
  <si>
    <t>有效宽度1200mm  带单面铝箔    （铝箔宽度1250）</t>
  </si>
  <si>
    <t>50mm厚容重12kg/m³</t>
  </si>
  <si>
    <t>㎡</t>
  </si>
  <si>
    <t>国标，按需方提供清单加工，发货按需方需要时间发货至发货至安徽丰正生物科技有限公司（安徽无为无为高铁站附近）</t>
  </si>
  <si>
    <t>公斤</t>
  </si>
  <si>
    <t>国标，按需要时间发货至发货至安徽丰正生物科技有限公司（安徽无为无为高铁站附近，需要和保温棉分开时间提前发货）</t>
  </si>
  <si>
    <t>密封报价装订信封，信封上注明公司名称及报价单单号及包号，快递到指定地点：铜陵有色金属集团铜冠建筑安装股份有限公司审计监察室（长江西路2571号主楼三楼）</t>
  </si>
  <si>
    <t>说明
1、材料材质、加工严格按GB/T 13350-2008的技术要求并提供质保资料；
2、报价均为含税（税率为13%增值税专用发票）、含运费价；
3.按国标验收，如发现质量问题，提货后3日内提出，供方3天内无条件换货往返费用供方承担                                                                              4.合同签订后，货到验收合格后开具相同金额增值税专用发票及收据进账后付清全款。                                                                                   5.本合同在履行过程中发生争议，由双方当事人协商解决；也可由需方当地工商行政管理部门调解；如调解不成也可向需方当地人民法院进行起诉。</t>
  </si>
  <si>
    <t>报价单（TGJA-WZ-202124)1包</t>
    <phoneticPr fontId="28" type="noConversion"/>
  </si>
  <si>
    <t>报价单（TGJA-WZ-202124）3包</t>
    <phoneticPr fontId="28" type="noConversion"/>
  </si>
  <si>
    <t>报价单（TGJA-WZ-202124）5包</t>
    <phoneticPr fontId="28" type="noConversion"/>
  </si>
  <si>
    <t>报价单（TGJA-WZ-202124）4包</t>
    <phoneticPr fontId="28" type="noConversion"/>
  </si>
  <si>
    <t>报价单（TGJA-WZ-202124）2包</t>
    <phoneticPr fontId="28" type="noConversion"/>
  </si>
  <si>
    <t>不锈钢丝</t>
    <phoneticPr fontId="28" type="noConversion"/>
  </si>
  <si>
    <t>φ1mm</t>
    <phoneticPr fontId="28" type="noConversion"/>
  </si>
  <si>
    <t>按需要时间到货</t>
    <phoneticPr fontId="28" type="noConversion"/>
  </si>
  <si>
    <t>密封报价装订信封，信封上注明公司名称及报价单单号及包号，快递到指定地点：铜陵有色金属集团铜冠建筑安装股份有限公司经营部黄赟收（长江西路2571号主楼三楼）</t>
    <phoneticPr fontId="2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</si>
</sst>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1" formatCode="_ * #,##0_ ;_ * \-#,##0_ ;_ * &quot;-&quot;_ ;_ @_ "/>
    <numFmt numFmtId="43" formatCode="_ * #,##0.00_ ;_ * \-#,##0.00_ ;_ * &quot;-&quot;??_ ;_ @_ "/>
    <numFmt numFmtId="176" formatCode="&quot;$&quot;#,##0.00_);[Red]\(&quot;$&quot;#,##0.00\)"/>
    <numFmt numFmtId="177" formatCode="yy&quot;年&quot;mm&quot;月&quot;"/>
    <numFmt numFmtId="178" formatCode="&quot;$&quot;#,##0_);[Red]\(&quot;$&quot;#,##0\)"/>
    <numFmt numFmtId="179" formatCode="000000"/>
    <numFmt numFmtId="180" formatCode="0.0_);[Red]\(0.0\)"/>
    <numFmt numFmtId="181" formatCode="0.0000000"/>
    <numFmt numFmtId="182" formatCode="0.000000"/>
    <numFmt numFmtId="183" formatCode="0.00000000"/>
    <numFmt numFmtId="184" formatCode="0_);[Red]\(0\)"/>
    <numFmt numFmtId="185" formatCode="0.00_ "/>
    <numFmt numFmtId="186" formatCode="0.00_);[Red]\(0.00\)"/>
    <numFmt numFmtId="187" formatCode="0_ "/>
    <numFmt numFmtId="188" formatCode="0.000_ "/>
  </numFmts>
  <fonts count="33">
    <font>
      <sz val="11"/>
      <color theme="1"/>
      <name val="宋体"/>
      <charset val="134"/>
    </font>
    <font>
      <b/>
      <sz val="16"/>
      <color theme="1"/>
      <name val="仿宋_GB2312"/>
      <charset val="134"/>
    </font>
    <font>
      <sz val="16"/>
      <color theme="1"/>
      <name val="仿宋_GB2312"/>
      <charset val="134"/>
    </font>
    <font>
      <sz val="12"/>
      <color theme="1"/>
      <name val="仿宋_GB2312"/>
      <charset val="134"/>
    </font>
    <font>
      <sz val="12"/>
      <color theme="1"/>
      <name val="宋体"/>
      <family val="3"/>
      <charset val="134"/>
    </font>
    <font>
      <b/>
      <sz val="12"/>
      <name val="宋体"/>
      <family val="3"/>
      <charset val="134"/>
    </font>
    <font>
      <sz val="10"/>
      <name val="宋体"/>
      <family val="3"/>
      <charset val="134"/>
    </font>
    <font>
      <sz val="11"/>
      <color theme="1"/>
      <name val="宋体"/>
      <family val="3"/>
      <charset val="134"/>
      <scheme val="minor"/>
    </font>
    <font>
      <sz val="11"/>
      <color theme="1"/>
      <name val="仿宋_GB2312"/>
      <charset val="134"/>
    </font>
    <font>
      <b/>
      <sz val="12"/>
      <color rgb="FFFF0000"/>
      <name val="仿宋_GB2312"/>
      <charset val="134"/>
    </font>
    <font>
      <sz val="12"/>
      <color theme="1"/>
      <name val="宋体"/>
      <family val="3"/>
      <charset val="134"/>
      <scheme val="minor"/>
    </font>
    <font>
      <sz val="11"/>
      <name val="宋体"/>
      <family val="3"/>
      <charset val="134"/>
    </font>
    <font>
      <b/>
      <sz val="11"/>
      <color theme="1"/>
      <name val="宋体"/>
      <family val="3"/>
      <charset val="134"/>
    </font>
    <font>
      <b/>
      <sz val="12"/>
      <color theme="1"/>
      <name val="宋体"/>
      <family val="3"/>
      <charset val="134"/>
    </font>
    <font>
      <b/>
      <sz val="12"/>
      <color theme="1"/>
      <name val="仿宋_GB2312"/>
      <charset val="134"/>
    </font>
    <font>
      <sz val="10"/>
      <color theme="1"/>
      <name val="仿宋_GB2312"/>
      <charset val="134"/>
    </font>
    <font>
      <b/>
      <sz val="12"/>
      <color rgb="FFFF0000"/>
      <name val="宋体"/>
      <family val="3"/>
      <charset val="134"/>
      <scheme val="minor"/>
    </font>
    <font>
      <b/>
      <sz val="11"/>
      <color rgb="FFFF0000"/>
      <name val="仿宋_GB2312"/>
      <charset val="134"/>
    </font>
    <font>
      <sz val="12"/>
      <name val="Times New Roman"/>
      <family val="1"/>
    </font>
    <font>
      <sz val="10"/>
      <name val="MS Sans Serif"/>
      <family val="1"/>
    </font>
    <font>
      <sz val="10"/>
      <name val="Times New Roman"/>
      <family val="1"/>
    </font>
    <font>
      <sz val="12"/>
      <name val="宋体"/>
      <family val="3"/>
      <charset val="134"/>
    </font>
    <font>
      <b/>
      <sz val="10"/>
      <name val="MS Sans Serif"/>
      <family val="2"/>
    </font>
    <font>
      <sz val="11"/>
      <name val="ＭＳ Ｐゴシック"/>
      <charset val="134"/>
    </font>
    <font>
      <sz val="11"/>
      <name val="蹈框"/>
      <charset val="134"/>
    </font>
    <font>
      <sz val="12"/>
      <name val="바탕체"/>
      <charset val="134"/>
    </font>
    <font>
      <sz val="11"/>
      <color indexed="8"/>
      <name val="宋体"/>
      <family val="3"/>
      <charset val="134"/>
    </font>
    <font>
      <sz val="11"/>
      <color theme="1"/>
      <name val="宋体"/>
      <family val="3"/>
      <charset val="134"/>
    </font>
    <font>
      <sz val="9"/>
      <name val="宋体"/>
      <family val="3"/>
      <charset val="134"/>
    </font>
    <font>
      <sz val="11"/>
      <name val="宋体"/>
      <family val="3"/>
      <charset val="134"/>
      <scheme val="minor"/>
    </font>
    <font>
      <b/>
      <sz val="11"/>
      <color rgb="FFFF0000"/>
      <name val="宋体"/>
      <family val="3"/>
      <charset val="134"/>
    </font>
    <font>
      <b/>
      <sz val="11"/>
      <name val="宋体"/>
      <family val="3"/>
      <charset val="134"/>
    </font>
    <font>
      <b/>
      <sz val="11"/>
      <color indexed="8"/>
      <name val="宋体"/>
      <family val="3"/>
      <charset val="134"/>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2">
    <xf numFmtId="0" fontId="0" fillId="0" borderId="0">
      <alignment vertical="center"/>
    </xf>
    <xf numFmtId="177" fontId="18" fillId="0" borderId="0" applyFont="0" applyFill="0" applyBorder="0" applyAlignment="0" applyProtection="0"/>
    <xf numFmtId="0" fontId="27" fillId="0" borderId="0">
      <alignment vertical="center"/>
    </xf>
    <xf numFmtId="181" fontId="18" fillId="0" borderId="0" applyFont="0" applyFill="0" applyBorder="0" applyAlignment="0" applyProtection="0"/>
    <xf numFmtId="0" fontId="20" fillId="0" borderId="0"/>
    <xf numFmtId="0" fontId="27" fillId="0" borderId="0">
      <alignment vertical="center"/>
    </xf>
    <xf numFmtId="0" fontId="22" fillId="0" borderId="0" applyNumberFormat="0" applyFill="0" applyBorder="0" applyAlignment="0" applyProtection="0"/>
    <xf numFmtId="0" fontId="7" fillId="0" borderId="0">
      <alignment vertical="center"/>
    </xf>
    <xf numFmtId="38" fontId="19" fillId="0" borderId="0" applyFont="0" applyFill="0" applyBorder="0" applyAlignment="0" applyProtection="0"/>
    <xf numFmtId="40" fontId="19" fillId="0" borderId="0" applyFont="0" applyFill="0" applyBorder="0" applyAlignment="0" applyProtection="0"/>
    <xf numFmtId="0" fontId="27" fillId="0" borderId="0">
      <alignment vertical="center"/>
    </xf>
    <xf numFmtId="178" fontId="19" fillId="0" borderId="0" applyFont="0" applyFill="0" applyBorder="0" applyAlignment="0" applyProtection="0"/>
    <xf numFmtId="176" fontId="19" fillId="0" borderId="0" applyFont="0" applyFill="0" applyBorder="0" applyAlignment="0" applyProtection="0"/>
    <xf numFmtId="0" fontId="22" fillId="0" borderId="0" applyNumberFormat="0" applyFill="0" applyBorder="0" applyAlignment="0" applyProtection="0"/>
    <xf numFmtId="0" fontId="21" fillId="0" borderId="0"/>
    <xf numFmtId="0" fontId="21" fillId="0" borderId="0"/>
    <xf numFmtId="0" fontId="21" fillId="0" borderId="0"/>
    <xf numFmtId="182" fontId="18" fillId="0" borderId="0" applyFont="0" applyFill="0" applyBorder="0" applyAlignment="0" applyProtection="0"/>
    <xf numFmtId="183" fontId="18" fillId="0" borderId="0" applyFont="0" applyFill="0" applyBorder="0" applyAlignment="0" applyProtection="0"/>
    <xf numFmtId="0" fontId="20" fillId="0" borderId="0"/>
    <xf numFmtId="41" fontId="20" fillId="0" borderId="0" applyFont="0" applyFill="0" applyBorder="0" applyAlignment="0" applyProtection="0"/>
    <xf numFmtId="43" fontId="20" fillId="0" borderId="0" applyFont="0" applyFill="0" applyBorder="0" applyAlignment="0" applyProtection="0"/>
    <xf numFmtId="41" fontId="21" fillId="0" borderId="0" applyFont="0" applyFill="0" applyBorder="0" applyAlignment="0" applyProtection="0"/>
    <xf numFmtId="43" fontId="21" fillId="0" borderId="0" applyFont="0" applyFill="0" applyBorder="0" applyAlignment="0" applyProtection="0"/>
    <xf numFmtId="0" fontId="24" fillId="0" borderId="0"/>
    <xf numFmtId="38" fontId="23" fillId="0" borderId="0" applyFont="0" applyFill="0" applyBorder="0" applyAlignment="0" applyProtection="0"/>
    <xf numFmtId="4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5" fillId="0" borderId="0"/>
    <xf numFmtId="0" fontId="21" fillId="0" borderId="0"/>
    <xf numFmtId="0" fontId="26" fillId="0" borderId="0">
      <alignment vertical="center"/>
    </xf>
  </cellStyleXfs>
  <cellXfs count="116">
    <xf numFmtId="0" fontId="0" fillId="0" borderId="0" xfId="0">
      <alignment vertical="center"/>
    </xf>
    <xf numFmtId="0" fontId="0" fillId="0" borderId="0" xfId="0" applyAlignment="1">
      <alignment vertical="center"/>
    </xf>
    <xf numFmtId="0" fontId="0" fillId="0" borderId="0" xfId="0"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0" fillId="0" borderId="1" xfId="0" applyBorder="1" applyAlignment="1">
      <alignment horizontal="center" vertical="center"/>
    </xf>
    <xf numFmtId="0" fontId="7" fillId="0" borderId="1" xfId="7" applyBorder="1" applyAlignment="1">
      <alignment horizontal="center" vertical="center"/>
    </xf>
    <xf numFmtId="185" fontId="7" fillId="0" borderId="1" xfId="7" applyNumberFormat="1" applyBorder="1" applyAlignment="1">
      <alignment horizontal="center" vertical="center"/>
    </xf>
    <xf numFmtId="0" fontId="0" fillId="0" borderId="1" xfId="0" applyBorder="1">
      <alignment vertical="center"/>
    </xf>
    <xf numFmtId="0" fontId="3" fillId="0" borderId="0" xfId="0" applyFont="1" applyAlignment="1">
      <alignment vertical="center"/>
    </xf>
    <xf numFmtId="0" fontId="3" fillId="3" borderId="5" xfId="0" applyFont="1" applyFill="1" applyBorder="1" applyAlignment="1">
      <alignment horizontal="center" vertical="center"/>
    </xf>
    <xf numFmtId="0" fontId="3" fillId="0" borderId="5" xfId="0" applyFont="1" applyBorder="1" applyAlignment="1">
      <alignment horizontal="center" vertical="center"/>
    </xf>
    <xf numFmtId="9" fontId="3" fillId="0" borderId="2" xfId="0" applyNumberFormat="1" applyFont="1" applyBorder="1" applyAlignment="1">
      <alignment horizontal="center" vertical="center"/>
    </xf>
    <xf numFmtId="0" fontId="7" fillId="0" borderId="1" xfId="0" applyFont="1" applyFill="1" applyBorder="1" applyAlignment="1">
      <alignment vertical="center" wrapText="1"/>
    </xf>
    <xf numFmtId="0" fontId="9" fillId="0" borderId="5" xfId="0" applyFont="1" applyBorder="1" applyAlignment="1">
      <alignment horizontal="center" vertical="center" wrapText="1"/>
    </xf>
    <xf numFmtId="0" fontId="4" fillId="0" borderId="0" xfId="0" applyFont="1">
      <alignment vertical="center"/>
    </xf>
    <xf numFmtId="0" fontId="6" fillId="4"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6" fillId="0" borderId="1" xfId="31" applyFont="1" applyFill="1" applyBorder="1" applyAlignment="1">
      <alignment horizontal="center" vertical="center"/>
    </xf>
    <xf numFmtId="0" fontId="3" fillId="0" borderId="5" xfId="0" applyFont="1" applyBorder="1" applyAlignment="1">
      <alignment horizontal="left" vertical="center"/>
    </xf>
    <xf numFmtId="0" fontId="0" fillId="0" borderId="0" xfId="0" applyFont="1">
      <alignment vertical="center"/>
    </xf>
    <xf numFmtId="187" fontId="3" fillId="0" borderId="1" xfId="0" applyNumberFormat="1" applyFont="1" applyBorder="1" applyAlignment="1">
      <alignment horizontal="center" vertical="center"/>
    </xf>
    <xf numFmtId="0" fontId="3" fillId="0" borderId="2" xfId="0" applyFont="1" applyBorder="1" applyAlignment="1">
      <alignment horizontal="center" vertical="center"/>
    </xf>
    <xf numFmtId="0" fontId="0" fillId="0" borderId="0" xfId="0" applyAlignment="1">
      <alignment horizontal="center" vertical="center"/>
    </xf>
    <xf numFmtId="49"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left" vertical="center" wrapText="1"/>
    </xf>
    <xf numFmtId="0" fontId="12" fillId="3" borderId="0" xfId="0" applyFont="1" applyFill="1" applyAlignment="1">
      <alignment vertical="center"/>
    </xf>
    <xf numFmtId="0" fontId="13" fillId="3" borderId="0" xfId="0" applyFont="1" applyFill="1">
      <alignment vertical="center"/>
    </xf>
    <xf numFmtId="0" fontId="12" fillId="3" borderId="0" xfId="0" applyFont="1" applyFill="1" applyAlignment="1">
      <alignment vertical="center" wrapText="1"/>
    </xf>
    <xf numFmtId="0" fontId="12" fillId="3" borderId="0" xfId="0" applyFont="1" applyFill="1">
      <alignment vertical="center"/>
    </xf>
    <xf numFmtId="0" fontId="12" fillId="3" borderId="0" xfId="0" applyFont="1" applyFill="1" applyAlignment="1">
      <alignment horizontal="center" vertical="center"/>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vertical="center"/>
    </xf>
    <xf numFmtId="0" fontId="13" fillId="3" borderId="1" xfId="0" applyFont="1" applyFill="1" applyBorder="1" applyAlignment="1">
      <alignment horizontal="center" vertical="center" wrapText="1"/>
    </xf>
    <xf numFmtId="0" fontId="12" fillId="3" borderId="1" xfId="0" applyFont="1" applyFill="1" applyBorder="1">
      <alignment vertical="center"/>
    </xf>
    <xf numFmtId="0" fontId="12" fillId="3" borderId="1" xfId="0" applyFont="1" applyFill="1" applyBorder="1" applyAlignment="1">
      <alignment horizontal="center" vertical="center"/>
    </xf>
    <xf numFmtId="0" fontId="14" fillId="3" borderId="5" xfId="0" applyFont="1" applyFill="1" applyBorder="1" applyAlignment="1">
      <alignment horizontal="center" vertical="center"/>
    </xf>
    <xf numFmtId="0" fontId="16" fillId="3" borderId="1" xfId="0" applyFont="1" applyFill="1" applyBorder="1" applyAlignment="1">
      <alignment vertical="center" wrapText="1"/>
    </xf>
    <xf numFmtId="9" fontId="14" fillId="3" borderId="2" xfId="0" applyNumberFormat="1" applyFont="1" applyFill="1" applyBorder="1" applyAlignment="1">
      <alignment horizontal="center" vertical="center"/>
    </xf>
    <xf numFmtId="0" fontId="17" fillId="3" borderId="5" xfId="0" applyFont="1" applyFill="1" applyBorder="1" applyAlignment="1">
      <alignment horizontal="center" vertical="center" wrapText="1"/>
    </xf>
    <xf numFmtId="0" fontId="11" fillId="2" borderId="1" xfId="0" applyFont="1" applyFill="1" applyBorder="1" applyAlignment="1">
      <alignment horizontal="center" vertical="center"/>
    </xf>
    <xf numFmtId="0" fontId="15" fillId="0" borderId="1" xfId="0" applyFont="1" applyBorder="1" applyAlignment="1">
      <alignment horizontal="center" vertical="center" wrapText="1"/>
    </xf>
    <xf numFmtId="0" fontId="11"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7" fillId="0" borderId="1" xfId="0" applyFont="1" applyFill="1" applyBorder="1" applyAlignment="1">
      <alignment horizontal="center" vertical="center"/>
    </xf>
    <xf numFmtId="186" fontId="11" fillId="0" borderId="1" xfId="0" applyNumberFormat="1" applyFont="1" applyFill="1" applyBorder="1" applyAlignment="1">
      <alignment horizontal="center" vertical="center"/>
    </xf>
    <xf numFmtId="0" fontId="27" fillId="0" borderId="1" xfId="0" applyFont="1" applyBorder="1" applyAlignment="1">
      <alignment horizontal="center" vertical="center"/>
    </xf>
    <xf numFmtId="9" fontId="27" fillId="0" borderId="1" xfId="0" applyNumberFormat="1" applyFont="1" applyBorder="1" applyAlignment="1">
      <alignment horizontal="center" vertical="center"/>
    </xf>
    <xf numFmtId="0" fontId="2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187" fontId="11" fillId="0" borderId="1" xfId="0" applyNumberFormat="1" applyFont="1" applyFill="1" applyBorder="1" applyAlignment="1">
      <alignment horizontal="center" vertical="center"/>
    </xf>
    <xf numFmtId="0" fontId="8" fillId="0" borderId="2" xfId="0" applyFont="1" applyBorder="1" applyAlignment="1">
      <alignment horizontal="center" vertical="center"/>
    </xf>
    <xf numFmtId="0" fontId="8" fillId="3" borderId="5"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30" applyFont="1" applyBorder="1" applyAlignment="1">
      <alignment horizontal="center" vertical="center"/>
    </xf>
    <xf numFmtId="184" fontId="11" fillId="0" borderId="1" xfId="0" applyNumberFormat="1" applyFont="1" applyFill="1" applyBorder="1" applyAlignment="1">
      <alignment horizontal="center" vertical="center"/>
    </xf>
    <xf numFmtId="188" fontId="11" fillId="0" borderId="1" xfId="0" applyNumberFormat="1" applyFont="1" applyFill="1" applyBorder="1" applyAlignment="1">
      <alignment horizontal="center" vertical="center"/>
    </xf>
    <xf numFmtId="0" fontId="11" fillId="3"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9" fontId="27" fillId="3" borderId="1" xfId="0" applyNumberFormat="1" applyFont="1" applyFill="1" applyBorder="1" applyAlignment="1">
      <alignment horizontal="center" vertical="center"/>
    </xf>
    <xf numFmtId="49" fontId="7" fillId="3" borderId="1" xfId="0" applyNumberFormat="1" applyFont="1" applyFill="1" applyBorder="1" applyAlignment="1">
      <alignment horizontal="center" vertical="center"/>
    </xf>
    <xf numFmtId="0" fontId="29" fillId="0"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30" fillId="5" borderId="1" xfId="30" applyFont="1" applyFill="1" applyBorder="1" applyAlignment="1">
      <alignment horizontal="center" vertical="center"/>
    </xf>
    <xf numFmtId="184" fontId="11" fillId="0" borderId="1" xfId="0" applyNumberFormat="1" applyFont="1" applyFill="1" applyBorder="1" applyAlignment="1">
      <alignment horizontal="center" vertical="center" wrapText="1"/>
    </xf>
    <xf numFmtId="188" fontId="11" fillId="3" borderId="2" xfId="0" applyNumberFormat="1" applyFont="1" applyFill="1" applyBorder="1" applyAlignment="1">
      <alignment horizontal="center" vertical="center"/>
    </xf>
    <xf numFmtId="0" fontId="31" fillId="3" borderId="1" xfId="0" applyFont="1" applyFill="1" applyBorder="1" applyAlignment="1">
      <alignment horizontal="center" vertical="center" wrapText="1"/>
    </xf>
    <xf numFmtId="0" fontId="32" fillId="3" borderId="1" xfId="0" applyFont="1" applyFill="1" applyBorder="1" applyAlignment="1">
      <alignment horizontal="left" vertical="center" wrapText="1"/>
    </xf>
    <xf numFmtId="9" fontId="12" fillId="3" borderId="1" xfId="0" applyNumberFormat="1" applyFont="1" applyFill="1" applyBorder="1" applyAlignment="1">
      <alignment horizontal="center" vertical="center"/>
    </xf>
    <xf numFmtId="180" fontId="11" fillId="0" borderId="1" xfId="0" applyNumberFormat="1" applyFont="1" applyFill="1" applyBorder="1" applyAlignment="1">
      <alignment horizontal="center" vertical="center"/>
    </xf>
    <xf numFmtId="9" fontId="8" fillId="0" borderId="2" xfId="0" applyNumberFormat="1" applyFont="1" applyBorder="1" applyAlignment="1">
      <alignment horizontal="center" vertical="center"/>
    </xf>
    <xf numFmtId="0" fontId="7" fillId="0" borderId="1" xfId="7" applyFont="1" applyBorder="1" applyAlignment="1">
      <alignment horizontal="center" vertical="center"/>
    </xf>
    <xf numFmtId="185" fontId="7" fillId="0" borderId="1" xfId="7" applyNumberFormat="1" applyFont="1" applyBorder="1" applyAlignment="1">
      <alignment horizontal="center" vertical="center"/>
    </xf>
    <xf numFmtId="0" fontId="27" fillId="0" borderId="1" xfId="0" applyFont="1" applyBorder="1">
      <alignment vertical="center"/>
    </xf>
    <xf numFmtId="0" fontId="11" fillId="3" borderId="1" xfId="0" applyFont="1" applyFill="1" applyBorder="1" applyAlignment="1">
      <alignment horizontal="center" vertical="center"/>
    </xf>
    <xf numFmtId="187" fontId="11" fillId="3" borderId="1" xfId="0" applyNumberFormat="1" applyFont="1" applyFill="1" applyBorder="1" applyAlignment="1">
      <alignment horizontal="center" vertical="center"/>
    </xf>
    <xf numFmtId="188" fontId="7" fillId="0" borderId="1" xfId="7" applyNumberFormat="1" applyFont="1" applyBorder="1" applyAlignment="1">
      <alignment horizontal="center" vertical="center"/>
    </xf>
    <xf numFmtId="0" fontId="3" fillId="3" borderId="1" xfId="0" applyFont="1" applyFill="1" applyBorder="1" applyAlignment="1">
      <alignment horizontal="center" vertical="center"/>
    </xf>
    <xf numFmtId="0" fontId="0" fillId="3" borderId="1" xfId="0" applyFont="1" applyFill="1" applyBorder="1">
      <alignment vertical="center"/>
    </xf>
    <xf numFmtId="0" fontId="3" fillId="3" borderId="1" xfId="0" applyFont="1" applyFill="1" applyBorder="1" applyAlignment="1">
      <alignment vertical="center"/>
    </xf>
    <xf numFmtId="0" fontId="0" fillId="3" borderId="1" xfId="0" applyFont="1" applyFill="1" applyBorder="1" applyAlignment="1">
      <alignment horizontal="center" vertical="center"/>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26" fillId="3" borderId="2" xfId="0" applyFont="1" applyFill="1" applyBorder="1" applyAlignment="1">
      <alignment horizontal="center" vertical="center" wrapText="1"/>
    </xf>
    <xf numFmtId="0" fontId="26" fillId="3" borderId="3" xfId="0" applyFont="1" applyFill="1" applyBorder="1" applyAlignment="1">
      <alignment horizontal="center" vertical="center" wrapText="1"/>
    </xf>
    <xf numFmtId="0" fontId="26" fillId="3" borderId="4" xfId="0" applyFont="1" applyFill="1" applyBorder="1" applyAlignment="1">
      <alignment horizontal="center" vertical="center" wrapText="1"/>
    </xf>
    <xf numFmtId="0" fontId="3" fillId="0" borderId="1" xfId="0" applyFont="1" applyBorder="1" applyAlignment="1">
      <alignment vertical="top" wrapText="1"/>
    </xf>
    <xf numFmtId="0" fontId="8" fillId="0" borderId="1" xfId="0" applyFont="1" applyBorder="1" applyAlignment="1">
      <alignment vertical="top" wrapText="1"/>
    </xf>
    <xf numFmtId="0" fontId="8" fillId="0" borderId="1" xfId="0" applyFont="1" applyBorder="1" applyAlignment="1">
      <alignment horizontal="center" vertical="top" wrapText="1"/>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3" xfId="0" applyFont="1" applyFill="1" applyBorder="1" applyAlignment="1">
      <alignment horizontal="center" vertical="center"/>
    </xf>
    <xf numFmtId="0" fontId="3" fillId="3" borderId="4" xfId="0" applyFont="1" applyFill="1" applyBorder="1" applyAlignment="1">
      <alignment horizontal="left" vertical="center"/>
    </xf>
    <xf numFmtId="0" fontId="1" fillId="0" borderId="0"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11" fillId="3" borderId="2" xfId="31" applyFont="1" applyFill="1" applyBorder="1" applyAlignment="1">
      <alignment horizontal="center" vertical="center"/>
    </xf>
    <xf numFmtId="0" fontId="11" fillId="3" borderId="3" xfId="31" applyFont="1" applyFill="1" applyBorder="1" applyAlignment="1">
      <alignment horizontal="center" vertical="center"/>
    </xf>
    <xf numFmtId="0" fontId="11" fillId="3" borderId="4" xfId="31" applyFont="1" applyFill="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0" fillId="0" borderId="1" xfId="0" applyBorder="1" applyAlignment="1">
      <alignment horizontal="center" vertical="center"/>
    </xf>
    <xf numFmtId="0" fontId="0" fillId="0" borderId="1" xfId="0" applyBorder="1">
      <alignment vertical="center"/>
    </xf>
    <xf numFmtId="0" fontId="3" fillId="0" borderId="1" xfId="0" applyFont="1" applyBorder="1" applyAlignment="1">
      <alignment horizontal="center" vertical="center"/>
    </xf>
    <xf numFmtId="49" fontId="7" fillId="3" borderId="5" xfId="0" applyNumberFormat="1" applyFont="1" applyFill="1" applyBorder="1" applyAlignment="1">
      <alignment horizontal="center" vertical="center" wrapText="1"/>
    </xf>
    <xf numFmtId="49" fontId="7" fillId="3" borderId="6" xfId="0" applyNumberFormat="1" applyFont="1" applyFill="1" applyBorder="1" applyAlignment="1">
      <alignment horizontal="center" vertical="center" wrapText="1"/>
    </xf>
    <xf numFmtId="49" fontId="7" fillId="3" borderId="7" xfId="0" applyNumberFormat="1" applyFont="1" applyFill="1" applyBorder="1" applyAlignment="1">
      <alignment horizontal="center" vertical="center" wrapText="1"/>
    </xf>
    <xf numFmtId="0" fontId="3" fillId="0" borderId="1" xfId="0" applyFont="1" applyBorder="1" applyAlignment="1">
      <alignment vertical="center"/>
    </xf>
    <xf numFmtId="179" fontId="7" fillId="0" borderId="1" xfId="7" applyNumberFormat="1" applyFont="1" applyBorder="1" applyAlignment="1">
      <alignment horizontal="center" vertical="center"/>
    </xf>
  </cellXfs>
  <cellStyles count="32">
    <cellStyle name="ColLevel_1" xfId="6"/>
    <cellStyle name="Comma [0]_laroux" xfId="8"/>
    <cellStyle name="Comma_laroux" xfId="9"/>
    <cellStyle name="Currency [0]_laroux" xfId="11"/>
    <cellStyle name="Currency_laroux" xfId="12"/>
    <cellStyle name="Normal_laroux" xfId="4"/>
    <cellStyle name="RowLevel_1" xfId="13"/>
    <cellStyle name="常规" xfId="0" builtinId="0"/>
    <cellStyle name="常规 2" xfId="7"/>
    <cellStyle name="常规 3" xfId="10"/>
    <cellStyle name="常规 3 2" xfId="5"/>
    <cellStyle name="常规 4" xfId="14"/>
    <cellStyle name="常规 4 2" xfId="15"/>
    <cellStyle name="常规 5" xfId="16"/>
    <cellStyle name="常规 6" xfId="2"/>
    <cellStyle name="常规 7" xfId="30"/>
    <cellStyle name="常规_安徽普利优生产车间计算书" xfId="31"/>
    <cellStyle name="霓付 [0]_97MBO" xfId="3"/>
    <cellStyle name="霓付_97MBO" xfId="1"/>
    <cellStyle name="烹拳 [0]_97MBO" xfId="17"/>
    <cellStyle name="烹拳_97MBO" xfId="18"/>
    <cellStyle name="普通_ 白土" xfId="19"/>
    <cellStyle name="千分位[0]_ 白土" xfId="20"/>
    <cellStyle name="千分位_ 白土" xfId="21"/>
    <cellStyle name="千位[0]_laroux" xfId="22"/>
    <cellStyle name="千位_laroux" xfId="23"/>
    <cellStyle name="钎霖_laroux" xfId="24"/>
    <cellStyle name="콤마 [0]_BOILER-CO1" xfId="25"/>
    <cellStyle name="콤마_BOILER-CO1" xfId="26"/>
    <cellStyle name="통화 [0]_BOILER-CO1" xfId="27"/>
    <cellStyle name="통화_BOILER-CO1" xfId="28"/>
    <cellStyle name="표준_0N-HANDLING " xfId="29"/>
  </cellStyles>
  <dxfs count="0"/>
  <tableStyles count="0" defaultTableStyle="TableStyleMedium2" defaultPivotStyle="PivotStyleLight16"/>
  <colors>
    <mruColors>
      <color rgb="FFFFFF00"/>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맑은 고딕"/>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맑은 고딕"/>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abSelected="1" topLeftCell="A3" workbookViewId="0">
      <selection activeCell="F46" sqref="F22:F46"/>
    </sheetView>
  </sheetViews>
  <sheetFormatPr defaultColWidth="9" defaultRowHeight="24.95" customHeight="1"/>
  <cols>
    <col min="1" max="1" width="3.75" style="33" customWidth="1"/>
    <col min="2" max="2" width="13.25" style="33" customWidth="1"/>
    <col min="3" max="3" width="8" style="33" customWidth="1"/>
    <col min="4" max="4" width="15.375" style="33" customWidth="1"/>
    <col min="5" max="5" width="4.625" style="33" customWidth="1"/>
    <col min="6" max="6" width="9.125" style="33" customWidth="1"/>
    <col min="7" max="7" width="7.75" style="34" customWidth="1"/>
    <col min="8" max="8" width="8.125" style="33" customWidth="1"/>
    <col min="9" max="9" width="6.125" style="34" customWidth="1"/>
    <col min="10" max="10" width="10.5" style="33" customWidth="1"/>
    <col min="11" max="11" width="52.375" style="33" customWidth="1"/>
    <col min="12" max="16383" width="8" style="33"/>
    <col min="16384" max="16384" width="9" style="33"/>
  </cols>
  <sheetData>
    <row r="1" spans="1:11" s="30" customFormat="1" ht="21" customHeight="1">
      <c r="A1" s="87" t="s">
        <v>157</v>
      </c>
      <c r="B1" s="87"/>
      <c r="C1" s="87"/>
      <c r="D1" s="87"/>
      <c r="E1" s="87"/>
      <c r="F1" s="87"/>
      <c r="G1" s="88"/>
      <c r="H1" s="87"/>
      <c r="I1" s="88"/>
      <c r="J1" s="87"/>
      <c r="K1" s="87"/>
    </row>
    <row r="2" spans="1:11" ht="44.1" customHeight="1">
      <c r="A2" s="35" t="s">
        <v>0</v>
      </c>
      <c r="B2" s="35" t="s">
        <v>1</v>
      </c>
      <c r="C2" s="35" t="s">
        <v>2</v>
      </c>
      <c r="D2" s="35" t="s">
        <v>3</v>
      </c>
      <c r="E2" s="36" t="s">
        <v>4</v>
      </c>
      <c r="F2" s="36" t="s">
        <v>5</v>
      </c>
      <c r="G2" s="35" t="s">
        <v>6</v>
      </c>
      <c r="H2" s="37" t="s">
        <v>7</v>
      </c>
      <c r="I2" s="36" t="s">
        <v>8</v>
      </c>
      <c r="J2" s="40" t="s">
        <v>9</v>
      </c>
      <c r="K2" s="41" t="s">
        <v>10</v>
      </c>
    </row>
    <row r="3" spans="1:11" s="31" customFormat="1" ht="24.95" customHeight="1">
      <c r="A3" s="58">
        <v>1</v>
      </c>
      <c r="B3" s="59" t="s">
        <v>11</v>
      </c>
      <c r="C3" s="60" t="s">
        <v>12</v>
      </c>
      <c r="D3" s="61" t="s">
        <v>13</v>
      </c>
      <c r="E3" s="59" t="s">
        <v>14</v>
      </c>
      <c r="F3" s="62">
        <f>7.418*1.03</f>
        <v>7.6405400000000006</v>
      </c>
      <c r="G3" s="63"/>
      <c r="H3" s="64"/>
      <c r="I3" s="65">
        <v>0.13</v>
      </c>
      <c r="J3" s="66" t="s">
        <v>15</v>
      </c>
      <c r="K3" s="67" t="s">
        <v>16</v>
      </c>
    </row>
    <row r="4" spans="1:11" s="31" customFormat="1" ht="24.95" customHeight="1">
      <c r="A4" s="58">
        <v>2</v>
      </c>
      <c r="B4" s="59" t="s">
        <v>17</v>
      </c>
      <c r="C4" s="60" t="s">
        <v>12</v>
      </c>
      <c r="D4" s="61" t="s">
        <v>18</v>
      </c>
      <c r="E4" s="59" t="s">
        <v>14</v>
      </c>
      <c r="F4" s="62">
        <f>1.523*1.03</f>
        <v>1.5686899999999999</v>
      </c>
      <c r="G4" s="63"/>
      <c r="H4" s="64"/>
      <c r="I4" s="65">
        <v>0.13</v>
      </c>
      <c r="J4" s="66" t="s">
        <v>15</v>
      </c>
      <c r="K4" s="67" t="s">
        <v>19</v>
      </c>
    </row>
    <row r="5" spans="1:11" s="31" customFormat="1" ht="24.95" customHeight="1">
      <c r="A5" s="58">
        <v>3</v>
      </c>
      <c r="B5" s="59" t="s">
        <v>17</v>
      </c>
      <c r="C5" s="60" t="s">
        <v>12</v>
      </c>
      <c r="D5" s="61" t="s">
        <v>20</v>
      </c>
      <c r="E5" s="59" t="s">
        <v>14</v>
      </c>
      <c r="F5" s="62">
        <f>0.065*1.03</f>
        <v>6.695000000000001E-2</v>
      </c>
      <c r="G5" s="63"/>
      <c r="H5" s="64"/>
      <c r="I5" s="65">
        <v>0.13</v>
      </c>
      <c r="J5" s="66" t="s">
        <v>15</v>
      </c>
      <c r="K5" s="67" t="s">
        <v>19</v>
      </c>
    </row>
    <row r="6" spans="1:11" s="31" customFormat="1" ht="24.95" customHeight="1">
      <c r="A6" s="58">
        <v>4</v>
      </c>
      <c r="B6" s="59" t="s">
        <v>17</v>
      </c>
      <c r="C6" s="60" t="s">
        <v>12</v>
      </c>
      <c r="D6" s="61" t="s">
        <v>21</v>
      </c>
      <c r="E6" s="59" t="s">
        <v>14</v>
      </c>
      <c r="F6" s="62">
        <v>6</v>
      </c>
      <c r="G6" s="63"/>
      <c r="H6" s="68"/>
      <c r="I6" s="65">
        <v>0.13</v>
      </c>
      <c r="J6" s="66" t="s">
        <v>15</v>
      </c>
      <c r="K6" s="67" t="s">
        <v>19</v>
      </c>
    </row>
    <row r="7" spans="1:11" s="31" customFormat="1" ht="24.95" customHeight="1">
      <c r="A7" s="58">
        <v>5</v>
      </c>
      <c r="B7" s="59" t="s">
        <v>17</v>
      </c>
      <c r="C7" s="60" t="s">
        <v>12</v>
      </c>
      <c r="D7" s="61" t="s">
        <v>22</v>
      </c>
      <c r="E7" s="59" t="s">
        <v>14</v>
      </c>
      <c r="F7" s="62">
        <v>4</v>
      </c>
      <c r="G7" s="63"/>
      <c r="H7" s="68"/>
      <c r="I7" s="65">
        <v>0.13</v>
      </c>
      <c r="J7" s="66" t="s">
        <v>15</v>
      </c>
      <c r="K7" s="67" t="s">
        <v>19</v>
      </c>
    </row>
    <row r="8" spans="1:11" s="31" customFormat="1" ht="24.95" customHeight="1">
      <c r="A8" s="58">
        <v>6</v>
      </c>
      <c r="B8" s="59" t="s">
        <v>17</v>
      </c>
      <c r="C8" s="60" t="s">
        <v>12</v>
      </c>
      <c r="D8" s="61" t="s">
        <v>23</v>
      </c>
      <c r="E8" s="59" t="s">
        <v>14</v>
      </c>
      <c r="F8" s="62">
        <f>0.113*1.03</f>
        <v>0.11639000000000001</v>
      </c>
      <c r="G8" s="63"/>
      <c r="H8" s="68"/>
      <c r="I8" s="65">
        <v>0.13</v>
      </c>
      <c r="J8" s="66" t="s">
        <v>15</v>
      </c>
      <c r="K8" s="67" t="s">
        <v>19</v>
      </c>
    </row>
    <row r="9" spans="1:11" s="31" customFormat="1" ht="24.95" customHeight="1">
      <c r="A9" s="58">
        <v>7</v>
      </c>
      <c r="B9" s="59" t="s">
        <v>17</v>
      </c>
      <c r="C9" s="60" t="s">
        <v>12</v>
      </c>
      <c r="D9" s="61" t="s">
        <v>24</v>
      </c>
      <c r="E9" s="59" t="s">
        <v>14</v>
      </c>
      <c r="F9" s="62">
        <f>0.046*1.03</f>
        <v>4.7379999999999999E-2</v>
      </c>
      <c r="G9" s="63"/>
      <c r="H9" s="68"/>
      <c r="I9" s="65">
        <v>0.13</v>
      </c>
      <c r="J9" s="66" t="s">
        <v>15</v>
      </c>
      <c r="K9" s="67" t="s">
        <v>19</v>
      </c>
    </row>
    <row r="10" spans="1:11" s="31" customFormat="1" ht="24.95" customHeight="1">
      <c r="A10" s="58">
        <v>8</v>
      </c>
      <c r="B10" s="59" t="s">
        <v>25</v>
      </c>
      <c r="C10" s="69" t="s">
        <v>26</v>
      </c>
      <c r="D10" s="61" t="s">
        <v>20</v>
      </c>
      <c r="E10" s="59" t="s">
        <v>14</v>
      </c>
      <c r="F10" s="62">
        <f>0.626*1.03</f>
        <v>0.64478000000000002</v>
      </c>
      <c r="G10" s="63"/>
      <c r="H10" s="68"/>
      <c r="I10" s="65">
        <v>0.13</v>
      </c>
      <c r="J10" s="66" t="s">
        <v>15</v>
      </c>
      <c r="K10" s="67" t="s">
        <v>19</v>
      </c>
    </row>
    <row r="11" spans="1:11" s="31" customFormat="1" ht="24.95" customHeight="1">
      <c r="A11" s="58">
        <v>9</v>
      </c>
      <c r="B11" s="59" t="s">
        <v>25</v>
      </c>
      <c r="C11" s="69" t="s">
        <v>26</v>
      </c>
      <c r="D11" s="61" t="s">
        <v>21</v>
      </c>
      <c r="E11" s="59" t="s">
        <v>14</v>
      </c>
      <c r="F11" s="62">
        <f>24.861*1.03</f>
        <v>25.606830000000002</v>
      </c>
      <c r="G11" s="63"/>
      <c r="H11" s="68"/>
      <c r="I11" s="65">
        <v>0.13</v>
      </c>
      <c r="J11" s="66" t="s">
        <v>15</v>
      </c>
      <c r="K11" s="67" t="s">
        <v>27</v>
      </c>
    </row>
    <row r="12" spans="1:11" s="31" customFormat="1" ht="24.95" customHeight="1">
      <c r="A12" s="58">
        <v>10</v>
      </c>
      <c r="B12" s="59" t="s">
        <v>25</v>
      </c>
      <c r="C12" s="69" t="s">
        <v>26</v>
      </c>
      <c r="D12" s="61" t="s">
        <v>22</v>
      </c>
      <c r="E12" s="59" t="s">
        <v>14</v>
      </c>
      <c r="F12" s="62">
        <f>11.86*1.03</f>
        <v>12.2158</v>
      </c>
      <c r="G12" s="63"/>
      <c r="H12" s="68"/>
      <c r="I12" s="65">
        <v>0.13</v>
      </c>
      <c r="J12" s="66" t="s">
        <v>15</v>
      </c>
      <c r="K12" s="67" t="s">
        <v>28</v>
      </c>
    </row>
    <row r="13" spans="1:11" s="31" customFormat="1" ht="24.95" customHeight="1">
      <c r="A13" s="58">
        <v>11</v>
      </c>
      <c r="B13" s="59" t="s">
        <v>25</v>
      </c>
      <c r="C13" s="69" t="s">
        <v>26</v>
      </c>
      <c r="D13" s="61" t="s">
        <v>23</v>
      </c>
      <c r="E13" s="59" t="s">
        <v>14</v>
      </c>
      <c r="F13" s="62">
        <f>29.561*1.03</f>
        <v>30.44783</v>
      </c>
      <c r="G13" s="63"/>
      <c r="H13" s="68"/>
      <c r="I13" s="65">
        <v>0.13</v>
      </c>
      <c r="J13" s="66" t="s">
        <v>15</v>
      </c>
      <c r="K13" s="67" t="s">
        <v>29</v>
      </c>
    </row>
    <row r="14" spans="1:11" s="31" customFormat="1" ht="24.95" customHeight="1">
      <c r="A14" s="58">
        <v>12</v>
      </c>
      <c r="B14" s="59" t="s">
        <v>25</v>
      </c>
      <c r="C14" s="69" t="s">
        <v>26</v>
      </c>
      <c r="D14" s="61" t="s">
        <v>30</v>
      </c>
      <c r="E14" s="59" t="s">
        <v>14</v>
      </c>
      <c r="F14" s="62">
        <f>30.345*1.03</f>
        <v>31.25535</v>
      </c>
      <c r="G14" s="63"/>
      <c r="H14" s="68"/>
      <c r="I14" s="65">
        <v>0.13</v>
      </c>
      <c r="J14" s="66" t="s">
        <v>15</v>
      </c>
      <c r="K14" s="67" t="s">
        <v>31</v>
      </c>
    </row>
    <row r="15" spans="1:11" s="31" customFormat="1" ht="24.95" customHeight="1">
      <c r="A15" s="58">
        <v>13</v>
      </c>
      <c r="B15" s="59" t="s">
        <v>25</v>
      </c>
      <c r="C15" s="69" t="s">
        <v>26</v>
      </c>
      <c r="D15" s="61" t="s">
        <v>24</v>
      </c>
      <c r="E15" s="59" t="s">
        <v>14</v>
      </c>
      <c r="F15" s="62">
        <f>12.236*1.03</f>
        <v>12.60308</v>
      </c>
      <c r="G15" s="63"/>
      <c r="H15" s="68"/>
      <c r="I15" s="65">
        <v>0.13</v>
      </c>
      <c r="J15" s="66" t="s">
        <v>15</v>
      </c>
      <c r="K15" s="67" t="s">
        <v>32</v>
      </c>
    </row>
    <row r="16" spans="1:11" s="31" customFormat="1" ht="24.95" customHeight="1">
      <c r="A16" s="58">
        <v>14</v>
      </c>
      <c r="B16" s="59" t="s">
        <v>25</v>
      </c>
      <c r="C16" s="69" t="s">
        <v>26</v>
      </c>
      <c r="D16" s="61" t="s">
        <v>33</v>
      </c>
      <c r="E16" s="59" t="s">
        <v>14</v>
      </c>
      <c r="F16" s="62">
        <f>12.454*1.03</f>
        <v>12.827620000000001</v>
      </c>
      <c r="G16" s="63"/>
      <c r="H16" s="68"/>
      <c r="I16" s="65">
        <v>0.13</v>
      </c>
      <c r="J16" s="66" t="s">
        <v>15</v>
      </c>
      <c r="K16" s="67" t="s">
        <v>34</v>
      </c>
    </row>
    <row r="17" spans="1:11" s="31" customFormat="1" ht="24.95" customHeight="1">
      <c r="A17" s="58">
        <v>15</v>
      </c>
      <c r="B17" s="59" t="s">
        <v>25</v>
      </c>
      <c r="C17" s="69" t="s">
        <v>26</v>
      </c>
      <c r="D17" s="61" t="s">
        <v>35</v>
      </c>
      <c r="E17" s="59" t="s">
        <v>14</v>
      </c>
      <c r="F17" s="62">
        <f>3.048*1.03</f>
        <v>3.13944</v>
      </c>
      <c r="G17" s="63"/>
      <c r="H17" s="68"/>
      <c r="I17" s="65">
        <v>0.13</v>
      </c>
      <c r="J17" s="66" t="s">
        <v>15</v>
      </c>
      <c r="K17" s="67" t="s">
        <v>32</v>
      </c>
    </row>
    <row r="18" spans="1:11" s="31" customFormat="1" ht="24.95" customHeight="1">
      <c r="A18" s="58">
        <v>16</v>
      </c>
      <c r="B18" s="59" t="s">
        <v>25</v>
      </c>
      <c r="C18" s="69" t="s">
        <v>26</v>
      </c>
      <c r="D18" s="61" t="s">
        <v>36</v>
      </c>
      <c r="E18" s="59" t="s">
        <v>14</v>
      </c>
      <c r="F18" s="62">
        <f>3.755*1.03</f>
        <v>3.8676499999999998</v>
      </c>
      <c r="G18" s="63"/>
      <c r="H18" s="68"/>
      <c r="I18" s="65">
        <v>0.13</v>
      </c>
      <c r="J18" s="66" t="s">
        <v>15</v>
      </c>
      <c r="K18" s="67" t="s">
        <v>32</v>
      </c>
    </row>
    <row r="19" spans="1:11" s="31" customFormat="1" ht="24.95" customHeight="1">
      <c r="A19" s="58">
        <v>17</v>
      </c>
      <c r="B19" s="59" t="s">
        <v>37</v>
      </c>
      <c r="C19" s="69" t="s">
        <v>26</v>
      </c>
      <c r="D19" s="61" t="s">
        <v>38</v>
      </c>
      <c r="E19" s="59" t="s">
        <v>14</v>
      </c>
      <c r="F19" s="62">
        <f>1.824*1.03</f>
        <v>1.8787200000000002</v>
      </c>
      <c r="G19" s="63"/>
      <c r="H19" s="68"/>
      <c r="I19" s="65">
        <v>0.13</v>
      </c>
      <c r="J19" s="66" t="s">
        <v>15</v>
      </c>
      <c r="K19" s="67" t="s">
        <v>39</v>
      </c>
    </row>
    <row r="20" spans="1:11" s="31" customFormat="1" ht="24.95" customHeight="1">
      <c r="A20" s="58">
        <v>18</v>
      </c>
      <c r="B20" s="59" t="s">
        <v>37</v>
      </c>
      <c r="C20" s="69" t="s">
        <v>26</v>
      </c>
      <c r="D20" s="61" t="s">
        <v>40</v>
      </c>
      <c r="E20" s="59" t="s">
        <v>14</v>
      </c>
      <c r="F20" s="62">
        <f>1.666*1.03</f>
        <v>1.7159800000000001</v>
      </c>
      <c r="G20" s="63"/>
      <c r="H20" s="68"/>
      <c r="I20" s="65">
        <v>0.13</v>
      </c>
      <c r="J20" s="66" t="s">
        <v>15</v>
      </c>
      <c r="K20" s="67" t="s">
        <v>41</v>
      </c>
    </row>
    <row r="21" spans="1:11" s="31" customFormat="1" ht="24.95" customHeight="1">
      <c r="A21" s="58">
        <v>19</v>
      </c>
      <c r="B21" s="59" t="s">
        <v>37</v>
      </c>
      <c r="C21" s="69" t="s">
        <v>26</v>
      </c>
      <c r="D21" s="61" t="s">
        <v>42</v>
      </c>
      <c r="E21" s="59" t="s">
        <v>14</v>
      </c>
      <c r="F21" s="62">
        <f>2.415*1.03</f>
        <v>2.4874499999999999</v>
      </c>
      <c r="G21" s="63"/>
      <c r="H21" s="68"/>
      <c r="I21" s="65">
        <v>0.13</v>
      </c>
      <c r="J21" s="66" t="s">
        <v>15</v>
      </c>
      <c r="K21" s="67" t="s">
        <v>43</v>
      </c>
    </row>
    <row r="22" spans="1:11" s="31" customFormat="1" ht="24.95" customHeight="1">
      <c r="A22" s="58">
        <v>20</v>
      </c>
      <c r="B22" s="59" t="s">
        <v>37</v>
      </c>
      <c r="C22" s="69" t="s">
        <v>26</v>
      </c>
      <c r="D22" s="61" t="s">
        <v>44</v>
      </c>
      <c r="E22" s="59" t="s">
        <v>14</v>
      </c>
      <c r="F22" s="62">
        <f>3.227*1.03</f>
        <v>3.3238099999999999</v>
      </c>
      <c r="G22" s="63"/>
      <c r="H22" s="68"/>
      <c r="I22" s="65">
        <v>0.13</v>
      </c>
      <c r="J22" s="66" t="s">
        <v>15</v>
      </c>
      <c r="K22" s="67" t="s">
        <v>45</v>
      </c>
    </row>
    <row r="23" spans="1:11" s="31" customFormat="1" ht="24.95" customHeight="1">
      <c r="A23" s="58">
        <v>21</v>
      </c>
      <c r="B23" s="59" t="s">
        <v>46</v>
      </c>
      <c r="C23" s="69" t="s">
        <v>26</v>
      </c>
      <c r="D23" s="61" t="s">
        <v>47</v>
      </c>
      <c r="E23" s="59" t="s">
        <v>14</v>
      </c>
      <c r="F23" s="62">
        <f>15.537*1.03</f>
        <v>16.00311</v>
      </c>
      <c r="G23" s="63"/>
      <c r="H23" s="68"/>
      <c r="I23" s="65">
        <v>0.13</v>
      </c>
      <c r="J23" s="66" t="s">
        <v>15</v>
      </c>
      <c r="K23" s="67" t="s">
        <v>48</v>
      </c>
    </row>
    <row r="24" spans="1:11" s="31" customFormat="1" ht="24.95" customHeight="1">
      <c r="A24" s="58">
        <v>22</v>
      </c>
      <c r="B24" s="59" t="s">
        <v>46</v>
      </c>
      <c r="C24" s="69" t="s">
        <v>26</v>
      </c>
      <c r="D24" s="61" t="s">
        <v>49</v>
      </c>
      <c r="E24" s="59" t="s">
        <v>14</v>
      </c>
      <c r="F24" s="62">
        <f>4.013*1.03</f>
        <v>4.1333900000000003</v>
      </c>
      <c r="G24" s="63"/>
      <c r="H24" s="68"/>
      <c r="I24" s="65">
        <v>0.13</v>
      </c>
      <c r="J24" s="66" t="s">
        <v>15</v>
      </c>
      <c r="K24" s="67" t="s">
        <v>50</v>
      </c>
    </row>
    <row r="25" spans="1:11" s="31" customFormat="1" ht="24.95" customHeight="1">
      <c r="A25" s="58">
        <v>23</v>
      </c>
      <c r="B25" s="59" t="s">
        <v>46</v>
      </c>
      <c r="C25" s="69" t="s">
        <v>26</v>
      </c>
      <c r="D25" s="61" t="s">
        <v>51</v>
      </c>
      <c r="E25" s="59" t="s">
        <v>14</v>
      </c>
      <c r="F25" s="62">
        <f>20.455*1.03</f>
        <v>21.068649999999998</v>
      </c>
      <c r="G25" s="63"/>
      <c r="H25" s="68"/>
      <c r="I25" s="65">
        <v>0.13</v>
      </c>
      <c r="J25" s="66" t="s">
        <v>15</v>
      </c>
      <c r="K25" s="67" t="s">
        <v>52</v>
      </c>
    </row>
    <row r="26" spans="1:11" s="31" customFormat="1" ht="24.95" customHeight="1">
      <c r="A26" s="58">
        <v>24</v>
      </c>
      <c r="B26" s="59" t="s">
        <v>46</v>
      </c>
      <c r="C26" s="69" t="s">
        <v>26</v>
      </c>
      <c r="D26" s="61" t="s">
        <v>53</v>
      </c>
      <c r="E26" s="59" t="s">
        <v>14</v>
      </c>
      <c r="F26" s="62">
        <f>0.745*1.03</f>
        <v>0.76734999999999998</v>
      </c>
      <c r="G26" s="63"/>
      <c r="H26" s="68"/>
      <c r="I26" s="65">
        <v>0.13</v>
      </c>
      <c r="J26" s="66" t="s">
        <v>15</v>
      </c>
      <c r="K26" s="67" t="s">
        <v>54</v>
      </c>
    </row>
    <row r="27" spans="1:11" s="31" customFormat="1" ht="24.95" customHeight="1">
      <c r="A27" s="58">
        <v>25</v>
      </c>
      <c r="B27" s="59" t="s">
        <v>55</v>
      </c>
      <c r="C27" s="69" t="s">
        <v>26</v>
      </c>
      <c r="D27" s="61" t="s">
        <v>56</v>
      </c>
      <c r="E27" s="59" t="s">
        <v>14</v>
      </c>
      <c r="F27" s="62">
        <f>1.405*1.03</f>
        <v>1.4471500000000002</v>
      </c>
      <c r="G27" s="63"/>
      <c r="H27" s="68"/>
      <c r="I27" s="65">
        <v>0.13</v>
      </c>
      <c r="J27" s="66" t="s">
        <v>15</v>
      </c>
      <c r="K27" s="67" t="s">
        <v>57</v>
      </c>
    </row>
    <row r="28" spans="1:11" s="31" customFormat="1" ht="24.95" customHeight="1">
      <c r="A28" s="58">
        <v>26</v>
      </c>
      <c r="B28" s="59" t="s">
        <v>58</v>
      </c>
      <c r="C28" s="69" t="s">
        <v>26</v>
      </c>
      <c r="D28" s="61" t="s">
        <v>59</v>
      </c>
      <c r="E28" s="59" t="s">
        <v>14</v>
      </c>
      <c r="F28" s="62">
        <f>0.583*1.03</f>
        <v>0.60048999999999997</v>
      </c>
      <c r="G28" s="63"/>
      <c r="H28" s="68"/>
      <c r="I28" s="65">
        <v>0.13</v>
      </c>
      <c r="J28" s="66" t="s">
        <v>15</v>
      </c>
      <c r="K28" s="67" t="s">
        <v>60</v>
      </c>
    </row>
    <row r="29" spans="1:11" s="31" customFormat="1" ht="24.95" customHeight="1">
      <c r="A29" s="58">
        <v>27</v>
      </c>
      <c r="B29" s="59" t="s">
        <v>61</v>
      </c>
      <c r="C29" s="60" t="s">
        <v>12</v>
      </c>
      <c r="D29" s="61" t="s">
        <v>62</v>
      </c>
      <c r="E29" s="59" t="s">
        <v>14</v>
      </c>
      <c r="F29" s="62">
        <f>0.06*1.03</f>
        <v>6.1800000000000001E-2</v>
      </c>
      <c r="G29" s="63"/>
      <c r="H29" s="68"/>
      <c r="I29" s="65">
        <v>0.13</v>
      </c>
      <c r="J29" s="66" t="s">
        <v>15</v>
      </c>
      <c r="K29" s="67" t="s">
        <v>63</v>
      </c>
    </row>
    <row r="30" spans="1:11" s="31" customFormat="1" ht="24.95" customHeight="1">
      <c r="A30" s="58">
        <v>28</v>
      </c>
      <c r="B30" s="59" t="s">
        <v>64</v>
      </c>
      <c r="C30" s="60" t="s">
        <v>12</v>
      </c>
      <c r="D30" s="61" t="s">
        <v>65</v>
      </c>
      <c r="E30" s="59" t="s">
        <v>14</v>
      </c>
      <c r="F30" s="62">
        <f>1.321*1.03</f>
        <v>1.36063</v>
      </c>
      <c r="G30" s="63"/>
      <c r="H30" s="68"/>
      <c r="I30" s="65">
        <v>0.13</v>
      </c>
      <c r="J30" s="66" t="s">
        <v>15</v>
      </c>
      <c r="K30" s="67" t="s">
        <v>66</v>
      </c>
    </row>
    <row r="31" spans="1:11" s="31" customFormat="1" ht="24.95" customHeight="1">
      <c r="A31" s="58">
        <v>29</v>
      </c>
      <c r="B31" s="59" t="s">
        <v>67</v>
      </c>
      <c r="C31" s="60" t="s">
        <v>12</v>
      </c>
      <c r="D31" s="61" t="s">
        <v>68</v>
      </c>
      <c r="E31" s="59" t="s">
        <v>14</v>
      </c>
      <c r="F31" s="62">
        <f>0.198*1.03</f>
        <v>0.20394000000000001</v>
      </c>
      <c r="G31" s="63"/>
      <c r="H31" s="68"/>
      <c r="I31" s="65">
        <v>0.13</v>
      </c>
      <c r="J31" s="66" t="s">
        <v>15</v>
      </c>
      <c r="K31" s="67" t="s">
        <v>69</v>
      </c>
    </row>
    <row r="32" spans="1:11" s="31" customFormat="1" ht="24.95" customHeight="1">
      <c r="A32" s="58">
        <v>30</v>
      </c>
      <c r="B32" s="59" t="s">
        <v>67</v>
      </c>
      <c r="C32" s="60" t="s">
        <v>12</v>
      </c>
      <c r="D32" s="61" t="s">
        <v>70</v>
      </c>
      <c r="E32" s="59" t="s">
        <v>14</v>
      </c>
      <c r="F32" s="62">
        <f>0.041*1.03</f>
        <v>4.2230000000000004E-2</v>
      </c>
      <c r="G32" s="63"/>
      <c r="H32" s="68"/>
      <c r="I32" s="65">
        <v>0.13</v>
      </c>
      <c r="J32" s="66" t="s">
        <v>15</v>
      </c>
      <c r="K32" s="67" t="s">
        <v>71</v>
      </c>
    </row>
    <row r="33" spans="1:11" s="31" customFormat="1" ht="24.95" customHeight="1">
      <c r="A33" s="58">
        <v>31</v>
      </c>
      <c r="B33" s="59" t="s">
        <v>67</v>
      </c>
      <c r="C33" s="60" t="s">
        <v>12</v>
      </c>
      <c r="D33" s="61" t="s">
        <v>72</v>
      </c>
      <c r="E33" s="59" t="s">
        <v>14</v>
      </c>
      <c r="F33" s="62">
        <f>1.736*1.03</f>
        <v>1.7880800000000001</v>
      </c>
      <c r="G33" s="63"/>
      <c r="H33" s="68"/>
      <c r="I33" s="65">
        <v>0.13</v>
      </c>
      <c r="J33" s="66" t="s">
        <v>15</v>
      </c>
      <c r="K33" s="67" t="s">
        <v>73</v>
      </c>
    </row>
    <row r="34" spans="1:11" s="31" customFormat="1" ht="24.95" customHeight="1">
      <c r="A34" s="58">
        <v>32</v>
      </c>
      <c r="B34" s="59" t="s">
        <v>67</v>
      </c>
      <c r="C34" s="60" t="s">
        <v>12</v>
      </c>
      <c r="D34" s="61" t="s">
        <v>74</v>
      </c>
      <c r="E34" s="59" t="s">
        <v>14</v>
      </c>
      <c r="F34" s="62">
        <f>0.035*1.03</f>
        <v>3.6050000000000006E-2</v>
      </c>
      <c r="G34" s="63"/>
      <c r="H34" s="68"/>
      <c r="I34" s="65">
        <v>0.13</v>
      </c>
      <c r="J34" s="66" t="s">
        <v>15</v>
      </c>
      <c r="K34" s="67" t="s">
        <v>75</v>
      </c>
    </row>
    <row r="35" spans="1:11" s="31" customFormat="1" ht="24.95" customHeight="1">
      <c r="A35" s="58">
        <v>33</v>
      </c>
      <c r="B35" s="59" t="s">
        <v>67</v>
      </c>
      <c r="C35" s="60" t="s">
        <v>12</v>
      </c>
      <c r="D35" s="61" t="s">
        <v>76</v>
      </c>
      <c r="E35" s="59" t="s">
        <v>14</v>
      </c>
      <c r="F35" s="62">
        <f>0.065*1.03</f>
        <v>6.695000000000001E-2</v>
      </c>
      <c r="G35" s="63"/>
      <c r="H35" s="68"/>
      <c r="I35" s="65">
        <v>0.13</v>
      </c>
      <c r="J35" s="66" t="s">
        <v>15</v>
      </c>
      <c r="K35" s="67" t="s">
        <v>77</v>
      </c>
    </row>
    <row r="36" spans="1:11" s="31" customFormat="1" ht="24.95" customHeight="1">
      <c r="A36" s="58">
        <v>34</v>
      </c>
      <c r="B36" s="59" t="s">
        <v>78</v>
      </c>
      <c r="C36" s="60" t="s">
        <v>12</v>
      </c>
      <c r="D36" s="61" t="s">
        <v>79</v>
      </c>
      <c r="E36" s="59" t="s">
        <v>14</v>
      </c>
      <c r="F36" s="62">
        <f>0.007*1.03</f>
        <v>7.2100000000000003E-3</v>
      </c>
      <c r="G36" s="63"/>
      <c r="H36" s="68"/>
      <c r="I36" s="65">
        <v>0.13</v>
      </c>
      <c r="J36" s="66" t="s">
        <v>15</v>
      </c>
      <c r="K36" s="67" t="s">
        <v>80</v>
      </c>
    </row>
    <row r="37" spans="1:11" s="31" customFormat="1" ht="24.95" customHeight="1">
      <c r="A37" s="58">
        <v>35</v>
      </c>
      <c r="B37" s="59" t="s">
        <v>78</v>
      </c>
      <c r="C37" s="60" t="s">
        <v>12</v>
      </c>
      <c r="D37" s="61" t="s">
        <v>81</v>
      </c>
      <c r="E37" s="59" t="s">
        <v>14</v>
      </c>
      <c r="F37" s="62">
        <f>3.855*1.03</f>
        <v>3.97065</v>
      </c>
      <c r="G37" s="63"/>
      <c r="H37" s="68"/>
      <c r="I37" s="65">
        <v>0.13</v>
      </c>
      <c r="J37" s="66" t="s">
        <v>15</v>
      </c>
      <c r="K37" s="67" t="s">
        <v>82</v>
      </c>
    </row>
    <row r="38" spans="1:11" s="31" customFormat="1" ht="24.95" customHeight="1">
      <c r="A38" s="58">
        <v>36</v>
      </c>
      <c r="B38" s="59" t="s">
        <v>78</v>
      </c>
      <c r="C38" s="60" t="s">
        <v>12</v>
      </c>
      <c r="D38" s="61" t="s">
        <v>83</v>
      </c>
      <c r="E38" s="59" t="s">
        <v>14</v>
      </c>
      <c r="F38" s="62">
        <f>0.056*1.03</f>
        <v>5.7680000000000002E-2</v>
      </c>
      <c r="G38" s="63"/>
      <c r="H38" s="68"/>
      <c r="I38" s="65">
        <v>0.13</v>
      </c>
      <c r="J38" s="66" t="s">
        <v>15</v>
      </c>
      <c r="K38" s="67" t="s">
        <v>84</v>
      </c>
    </row>
    <row r="39" spans="1:11" s="31" customFormat="1" ht="24.95" customHeight="1">
      <c r="A39" s="58">
        <v>37</v>
      </c>
      <c r="B39" s="59" t="s">
        <v>78</v>
      </c>
      <c r="C39" s="60" t="s">
        <v>12</v>
      </c>
      <c r="D39" s="61" t="s">
        <v>59</v>
      </c>
      <c r="E39" s="59" t="s">
        <v>14</v>
      </c>
      <c r="F39" s="62">
        <f>2.628*1.03</f>
        <v>2.7068400000000001</v>
      </c>
      <c r="G39" s="63"/>
      <c r="H39" s="68"/>
      <c r="I39" s="65">
        <v>0.13</v>
      </c>
      <c r="J39" s="66" t="s">
        <v>15</v>
      </c>
      <c r="K39" s="67" t="s">
        <v>85</v>
      </c>
    </row>
    <row r="40" spans="1:11" s="31" customFormat="1" ht="24.95" customHeight="1">
      <c r="A40" s="58">
        <v>38</v>
      </c>
      <c r="B40" s="59" t="s">
        <v>86</v>
      </c>
      <c r="C40" s="60" t="s">
        <v>12</v>
      </c>
      <c r="D40" s="61" t="s">
        <v>87</v>
      </c>
      <c r="E40" s="59" t="s">
        <v>14</v>
      </c>
      <c r="F40" s="62">
        <f>0.048*1.03</f>
        <v>4.9440000000000005E-2</v>
      </c>
      <c r="G40" s="63"/>
      <c r="H40" s="68"/>
      <c r="I40" s="65">
        <v>0.13</v>
      </c>
      <c r="J40" s="66" t="s">
        <v>15</v>
      </c>
      <c r="K40" s="67" t="s">
        <v>88</v>
      </c>
    </row>
    <row r="41" spans="1:11" s="31" customFormat="1" ht="24.95" customHeight="1">
      <c r="A41" s="58">
        <v>39</v>
      </c>
      <c r="B41" s="59" t="s">
        <v>86</v>
      </c>
      <c r="C41" s="60" t="s">
        <v>12</v>
      </c>
      <c r="D41" s="61" t="s">
        <v>89</v>
      </c>
      <c r="E41" s="59" t="s">
        <v>14</v>
      </c>
      <c r="F41" s="62">
        <f>1.027*1.03</f>
        <v>1.0578099999999999</v>
      </c>
      <c r="G41" s="63"/>
      <c r="H41" s="68"/>
      <c r="I41" s="65">
        <v>0.13</v>
      </c>
      <c r="J41" s="66" t="s">
        <v>15</v>
      </c>
      <c r="K41" s="67" t="s">
        <v>90</v>
      </c>
    </row>
    <row r="42" spans="1:11" s="31" customFormat="1" ht="24.95" customHeight="1">
      <c r="A42" s="58">
        <v>40</v>
      </c>
      <c r="B42" s="59" t="s">
        <v>86</v>
      </c>
      <c r="C42" s="60" t="s">
        <v>12</v>
      </c>
      <c r="D42" s="61" t="s">
        <v>91</v>
      </c>
      <c r="E42" s="59" t="s">
        <v>14</v>
      </c>
      <c r="F42" s="62">
        <f>0.133*1.03</f>
        <v>0.13699</v>
      </c>
      <c r="G42" s="63"/>
      <c r="H42" s="68"/>
      <c r="I42" s="65">
        <v>0.13</v>
      </c>
      <c r="J42" s="66" t="s">
        <v>15</v>
      </c>
      <c r="K42" s="67" t="s">
        <v>92</v>
      </c>
    </row>
    <row r="43" spans="1:11" s="31" customFormat="1" ht="24.95" customHeight="1">
      <c r="A43" s="58">
        <v>41</v>
      </c>
      <c r="B43" s="59" t="s">
        <v>86</v>
      </c>
      <c r="C43" s="60" t="s">
        <v>12</v>
      </c>
      <c r="D43" s="61" t="s">
        <v>93</v>
      </c>
      <c r="E43" s="59" t="s">
        <v>14</v>
      </c>
      <c r="F43" s="62">
        <f>8.154*1.03</f>
        <v>8.3986199999999993</v>
      </c>
      <c r="G43" s="63"/>
      <c r="H43" s="68"/>
      <c r="I43" s="65">
        <v>0.13</v>
      </c>
      <c r="J43" s="66" t="s">
        <v>15</v>
      </c>
      <c r="K43" s="67" t="s">
        <v>94</v>
      </c>
    </row>
    <row r="44" spans="1:11" s="31" customFormat="1" ht="24.95" customHeight="1">
      <c r="A44" s="58">
        <v>42</v>
      </c>
      <c r="B44" s="59" t="s">
        <v>95</v>
      </c>
      <c r="C44" s="60" t="s">
        <v>12</v>
      </c>
      <c r="D44" s="61" t="s">
        <v>96</v>
      </c>
      <c r="E44" s="59" t="s">
        <v>14</v>
      </c>
      <c r="F44" s="62">
        <f>1.26*1.03</f>
        <v>1.2978000000000001</v>
      </c>
      <c r="G44" s="63"/>
      <c r="H44" s="68"/>
      <c r="I44" s="65">
        <v>0.13</v>
      </c>
      <c r="J44" s="66" t="s">
        <v>15</v>
      </c>
      <c r="K44" s="67" t="s">
        <v>97</v>
      </c>
    </row>
    <row r="45" spans="1:11" s="31" customFormat="1" ht="24.95" customHeight="1">
      <c r="A45" s="58">
        <v>43</v>
      </c>
      <c r="B45" s="20" t="s">
        <v>98</v>
      </c>
      <c r="C45" s="60" t="s">
        <v>12</v>
      </c>
      <c r="D45" s="70" t="s">
        <v>99</v>
      </c>
      <c r="E45" s="59" t="s">
        <v>14</v>
      </c>
      <c r="F45" s="62">
        <f>1.796*1.03</f>
        <v>1.8498800000000002</v>
      </c>
      <c r="G45" s="63"/>
      <c r="H45" s="68"/>
      <c r="I45" s="65">
        <v>0.13</v>
      </c>
      <c r="J45" s="66" t="s">
        <v>15</v>
      </c>
      <c r="K45" s="67" t="s">
        <v>100</v>
      </c>
    </row>
    <row r="46" spans="1:11" s="31" customFormat="1" ht="24.95" customHeight="1">
      <c r="A46" s="58">
        <v>44</v>
      </c>
      <c r="B46" s="59" t="s">
        <v>101</v>
      </c>
      <c r="C46" s="60" t="s">
        <v>12</v>
      </c>
      <c r="D46" s="61" t="s">
        <v>102</v>
      </c>
      <c r="E46" s="59" t="s">
        <v>14</v>
      </c>
      <c r="F46" s="62">
        <f>0.028*1.03</f>
        <v>2.8840000000000001E-2</v>
      </c>
      <c r="G46" s="63"/>
      <c r="H46" s="68"/>
      <c r="I46" s="65">
        <v>0.13</v>
      </c>
      <c r="J46" s="66" t="s">
        <v>15</v>
      </c>
      <c r="K46" s="67" t="s">
        <v>103</v>
      </c>
    </row>
    <row r="47" spans="1:11" s="31" customFormat="1" ht="24.95" customHeight="1">
      <c r="A47" s="58"/>
      <c r="B47" s="89" t="s">
        <v>104</v>
      </c>
      <c r="C47" s="90"/>
      <c r="D47" s="91"/>
      <c r="E47" s="48" t="s">
        <v>105</v>
      </c>
      <c r="F47" s="71">
        <f>SUM(F3:F46)</f>
        <v>228.59586999999993</v>
      </c>
      <c r="G47" s="72"/>
      <c r="H47" s="73"/>
      <c r="I47" s="74"/>
      <c r="J47" s="72"/>
      <c r="K47" s="38"/>
    </row>
    <row r="48" spans="1:11" ht="44.1" customHeight="1">
      <c r="A48" s="38"/>
      <c r="B48" s="38"/>
      <c r="C48" s="38"/>
      <c r="D48" s="38"/>
      <c r="E48" s="38"/>
      <c r="F48" s="38"/>
      <c r="G48" s="39"/>
      <c r="H48" s="38"/>
      <c r="I48" s="42"/>
      <c r="J48" s="40"/>
      <c r="K48" s="43" t="s">
        <v>106</v>
      </c>
    </row>
    <row r="49" spans="1:11" s="32" customFormat="1" ht="93.95" customHeight="1">
      <c r="A49" s="92" t="s">
        <v>107</v>
      </c>
      <c r="B49" s="93"/>
      <c r="C49" s="93"/>
      <c r="D49" s="93"/>
      <c r="E49" s="93"/>
      <c r="F49" s="93"/>
      <c r="G49" s="93"/>
      <c r="H49" s="93"/>
      <c r="I49" s="94"/>
      <c r="J49" s="93"/>
      <c r="K49" s="93"/>
    </row>
    <row r="50" spans="1:11" ht="21.95" customHeight="1">
      <c r="A50" s="85" t="s">
        <v>108</v>
      </c>
      <c r="B50" s="84"/>
      <c r="C50" s="84"/>
      <c r="D50" s="84"/>
      <c r="E50" s="95" t="s">
        <v>109</v>
      </c>
      <c r="F50" s="96"/>
      <c r="G50" s="97"/>
      <c r="H50" s="98"/>
      <c r="I50" s="86"/>
      <c r="J50" s="84"/>
      <c r="K50" s="84"/>
    </row>
    <row r="51" spans="1:11" ht="21.95" customHeight="1">
      <c r="A51" s="85"/>
      <c r="B51" s="84"/>
      <c r="C51" s="84"/>
      <c r="D51" s="84"/>
      <c r="E51" s="85" t="s">
        <v>110</v>
      </c>
      <c r="F51" s="85"/>
      <c r="G51" s="86"/>
      <c r="H51" s="84"/>
      <c r="I51" s="83" t="s">
        <v>111</v>
      </c>
      <c r="J51" s="84"/>
      <c r="K51" s="84"/>
    </row>
    <row r="52" spans="1:11" ht="21.95" customHeight="1">
      <c r="A52" s="84"/>
      <c r="B52" s="84"/>
      <c r="C52" s="84"/>
      <c r="D52" s="84"/>
      <c r="E52" s="84"/>
      <c r="F52" s="84"/>
      <c r="G52" s="86"/>
      <c r="H52" s="84"/>
      <c r="I52" s="83" t="s">
        <v>112</v>
      </c>
      <c r="J52" s="84"/>
      <c r="K52" s="84"/>
    </row>
  </sheetData>
  <mergeCells count="9">
    <mergeCell ref="I51:K51"/>
    <mergeCell ref="I52:K52"/>
    <mergeCell ref="A50:D52"/>
    <mergeCell ref="E51:H52"/>
    <mergeCell ref="A1:K1"/>
    <mergeCell ref="B47:D47"/>
    <mergeCell ref="A49:K49"/>
    <mergeCell ref="E50:H50"/>
    <mergeCell ref="I50:K50"/>
  </mergeCells>
  <phoneticPr fontId="28" type="noConversion"/>
  <pageMargins left="0.39305555555555599" right="0.43263888888888902" top="0.51180555555555596" bottom="0.55069444444444404" header="0.22013888888888899" footer="0.31458333333333299"/>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workbookViewId="0">
      <selection activeCell="L6" sqref="L6"/>
    </sheetView>
  </sheetViews>
  <sheetFormatPr defaultColWidth="9" defaultRowHeight="24.95" customHeight="1"/>
  <cols>
    <col min="1" max="1" width="3.75" customWidth="1"/>
    <col min="2" max="2" width="10.5" customWidth="1"/>
    <col min="3" max="3" width="7.375" customWidth="1"/>
    <col min="4" max="4" width="15.75" customWidth="1"/>
    <col min="5" max="5" width="4.75" customWidth="1"/>
    <col min="6" max="6" width="7.875" customWidth="1"/>
    <col min="7" max="7" width="8.25" customWidth="1"/>
    <col min="8" max="8" width="9" customWidth="1"/>
    <col min="9" max="9" width="5.625" style="27" customWidth="1"/>
    <col min="10" max="10" width="10.25" customWidth="1"/>
    <col min="11" max="11" width="57.25" customWidth="1"/>
    <col min="12" max="12" width="14.625" customWidth="1"/>
  </cols>
  <sheetData>
    <row r="1" spans="1:12" s="1" customFormat="1" ht="23.1" customHeight="1">
      <c r="A1" s="99" t="s">
        <v>161</v>
      </c>
      <c r="B1" s="100"/>
      <c r="C1" s="100"/>
      <c r="D1" s="100"/>
      <c r="E1" s="100"/>
      <c r="F1" s="100"/>
      <c r="G1" s="100"/>
      <c r="H1" s="100"/>
      <c r="I1" s="101"/>
      <c r="J1" s="100"/>
      <c r="K1" s="100"/>
    </row>
    <row r="2" spans="1:12" ht="38.1" customHeight="1">
      <c r="A2" s="3" t="s">
        <v>0</v>
      </c>
      <c r="B2" s="3" t="s">
        <v>1</v>
      </c>
      <c r="C2" s="3" t="s">
        <v>2</v>
      </c>
      <c r="D2" s="3" t="s">
        <v>113</v>
      </c>
      <c r="E2" s="4" t="s">
        <v>4</v>
      </c>
      <c r="F2" s="4" t="s">
        <v>5</v>
      </c>
      <c r="G2" s="3" t="s">
        <v>6</v>
      </c>
      <c r="H2" s="5" t="s">
        <v>7</v>
      </c>
      <c r="I2" s="4" t="s">
        <v>8</v>
      </c>
      <c r="J2" s="12" t="s">
        <v>9</v>
      </c>
      <c r="K2" s="4" t="s">
        <v>114</v>
      </c>
    </row>
    <row r="3" spans="1:12" s="17" customFormat="1" ht="30" customHeight="1">
      <c r="A3" s="3">
        <v>1</v>
      </c>
      <c r="B3" s="28" t="s">
        <v>115</v>
      </c>
      <c r="C3" s="20" t="s">
        <v>26</v>
      </c>
      <c r="D3" s="61" t="s">
        <v>116</v>
      </c>
      <c r="E3" s="80" t="s">
        <v>14</v>
      </c>
      <c r="F3" s="62">
        <f>7.249*1.03</f>
        <v>7.4664700000000002</v>
      </c>
      <c r="G3" s="81"/>
      <c r="H3" s="81"/>
      <c r="I3" s="51">
        <v>0.13</v>
      </c>
      <c r="J3" s="111" t="s">
        <v>117</v>
      </c>
      <c r="K3" s="29" t="s">
        <v>118</v>
      </c>
    </row>
    <row r="4" spans="1:12" s="17" customFormat="1" ht="30" customHeight="1">
      <c r="A4" s="3">
        <v>2</v>
      </c>
      <c r="B4" s="28" t="s">
        <v>115</v>
      </c>
      <c r="C4" s="20" t="s">
        <v>26</v>
      </c>
      <c r="D4" s="61" t="s">
        <v>119</v>
      </c>
      <c r="E4" s="80" t="s">
        <v>14</v>
      </c>
      <c r="F4" s="62">
        <f>10.421*1.03</f>
        <v>10.73363</v>
      </c>
      <c r="G4" s="81"/>
      <c r="H4" s="81"/>
      <c r="I4" s="51">
        <v>0.13</v>
      </c>
      <c r="J4" s="112"/>
      <c r="K4" s="29" t="s">
        <v>120</v>
      </c>
    </row>
    <row r="5" spans="1:12" s="17" customFormat="1" ht="30" customHeight="1">
      <c r="A5" s="3">
        <v>3</v>
      </c>
      <c r="B5" s="28" t="s">
        <v>121</v>
      </c>
      <c r="C5" s="20" t="s">
        <v>26</v>
      </c>
      <c r="D5" s="61" t="s">
        <v>122</v>
      </c>
      <c r="E5" s="80" t="s">
        <v>14</v>
      </c>
      <c r="F5" s="62">
        <f>42.912*1.03</f>
        <v>44.199359999999999</v>
      </c>
      <c r="G5" s="81"/>
      <c r="H5" s="81"/>
      <c r="I5" s="51">
        <v>0.13</v>
      </c>
      <c r="J5" s="113"/>
      <c r="K5" s="15" t="s">
        <v>123</v>
      </c>
    </row>
    <row r="6" spans="1:12" ht="33" customHeight="1">
      <c r="A6" s="3">
        <v>4</v>
      </c>
      <c r="B6" s="102" t="s">
        <v>124</v>
      </c>
      <c r="C6" s="103"/>
      <c r="D6" s="104"/>
      <c r="E6" s="80" t="s">
        <v>14</v>
      </c>
      <c r="F6" s="82">
        <f>SUM(F3:F5)</f>
        <v>62.399459999999998</v>
      </c>
      <c r="G6" s="79"/>
      <c r="H6" s="77"/>
      <c r="I6" s="77"/>
      <c r="J6" s="54"/>
      <c r="K6" s="54"/>
    </row>
    <row r="7" spans="1:12" ht="54" customHeight="1">
      <c r="A7" s="10"/>
      <c r="B7" s="10"/>
      <c r="C7" s="10"/>
      <c r="D7" s="10"/>
      <c r="E7" s="10"/>
      <c r="F7" s="10"/>
      <c r="G7" s="10"/>
      <c r="H7" s="10"/>
      <c r="I7" s="14"/>
      <c r="J7" s="12"/>
      <c r="K7" s="16" t="s">
        <v>106</v>
      </c>
      <c r="L7" s="24"/>
    </row>
    <row r="8" spans="1:12" s="2" customFormat="1" ht="87" customHeight="1">
      <c r="A8" s="92" t="s">
        <v>125</v>
      </c>
      <c r="B8" s="93"/>
      <c r="C8" s="93"/>
      <c r="D8" s="93"/>
      <c r="E8" s="93"/>
      <c r="F8" s="93"/>
      <c r="G8" s="93"/>
      <c r="H8" s="93"/>
      <c r="I8" s="94"/>
      <c r="J8" s="93"/>
      <c r="K8" s="93"/>
    </row>
    <row r="9" spans="1:12" ht="22.5" customHeight="1">
      <c r="A9" s="114" t="s">
        <v>126</v>
      </c>
      <c r="B9" s="109"/>
      <c r="C9" s="109"/>
      <c r="D9" s="109"/>
      <c r="E9" s="105" t="s">
        <v>109</v>
      </c>
      <c r="F9" s="106"/>
      <c r="G9" s="106"/>
      <c r="H9" s="107"/>
      <c r="I9" s="108"/>
      <c r="J9" s="109"/>
      <c r="K9" s="109"/>
    </row>
    <row r="10" spans="1:12" ht="21" customHeight="1">
      <c r="A10" s="114"/>
      <c r="B10" s="109"/>
      <c r="C10" s="109"/>
      <c r="D10" s="109"/>
      <c r="E10" s="114" t="s">
        <v>110</v>
      </c>
      <c r="F10" s="114"/>
      <c r="G10" s="109"/>
      <c r="H10" s="109"/>
      <c r="I10" s="110" t="s">
        <v>127</v>
      </c>
      <c r="J10" s="109"/>
      <c r="K10" s="109"/>
    </row>
    <row r="11" spans="1:12" ht="24.95" customHeight="1">
      <c r="A11" s="109"/>
      <c r="B11" s="109"/>
      <c r="C11" s="109"/>
      <c r="D11" s="109"/>
      <c r="E11" s="109"/>
      <c r="F11" s="109"/>
      <c r="G11" s="109"/>
      <c r="H11" s="109"/>
      <c r="I11" s="110" t="s">
        <v>128</v>
      </c>
      <c r="J11" s="109"/>
      <c r="K11" s="109"/>
      <c r="L11" s="11"/>
    </row>
    <row r="13" spans="1:12" ht="24.95" customHeight="1">
      <c r="A13" s="11"/>
    </row>
  </sheetData>
  <mergeCells count="10">
    <mergeCell ref="I10:K10"/>
    <mergeCell ref="I11:K11"/>
    <mergeCell ref="J3:J5"/>
    <mergeCell ref="A9:D11"/>
    <mergeCell ref="E10:H11"/>
    <mergeCell ref="A1:K1"/>
    <mergeCell ref="B6:D6"/>
    <mergeCell ref="A8:K8"/>
    <mergeCell ref="E9:H9"/>
    <mergeCell ref="I9:K9"/>
  </mergeCells>
  <phoneticPr fontId="28" type="noConversion"/>
  <pageMargins left="0.47222222222222199" right="0.47222222222222199" top="0.90486111111111101" bottom="1" header="0.5" footer="0.5"/>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workbookViewId="0">
      <selection activeCell="D5" sqref="D5"/>
    </sheetView>
  </sheetViews>
  <sheetFormatPr defaultColWidth="9" defaultRowHeight="24.95" customHeight="1"/>
  <cols>
    <col min="1" max="1" width="3.75" customWidth="1"/>
    <col min="2" max="2" width="7.75" customWidth="1"/>
    <col min="3" max="3" width="6.625" customWidth="1"/>
    <col min="4" max="4" width="27.25" customWidth="1"/>
    <col min="5" max="5" width="4.625" customWidth="1"/>
    <col min="6" max="6" width="7.75" customWidth="1"/>
    <col min="7" max="7" width="9.75" customWidth="1"/>
    <col min="8" max="8" width="10.25" customWidth="1"/>
    <col min="9" max="9" width="5.625" customWidth="1"/>
    <col min="10" max="10" width="10.625" customWidth="1"/>
    <col min="11" max="11" width="46.25" customWidth="1"/>
    <col min="12" max="12" width="14.625" customWidth="1"/>
  </cols>
  <sheetData>
    <row r="1" spans="1:12" s="1" customFormat="1" ht="24" customHeight="1">
      <c r="A1" s="99" t="s">
        <v>158</v>
      </c>
      <c r="B1" s="100"/>
      <c r="C1" s="100"/>
      <c r="D1" s="100"/>
      <c r="E1" s="100"/>
      <c r="F1" s="100"/>
      <c r="G1" s="100"/>
      <c r="H1" s="100"/>
      <c r="I1" s="100"/>
      <c r="J1" s="100"/>
      <c r="K1" s="100"/>
    </row>
    <row r="2" spans="1:12" ht="29.25" customHeight="1">
      <c r="A2" s="3" t="s">
        <v>0</v>
      </c>
      <c r="B2" s="3" t="s">
        <v>1</v>
      </c>
      <c r="C2" s="3" t="s">
        <v>2</v>
      </c>
      <c r="D2" s="4" t="s">
        <v>129</v>
      </c>
      <c r="E2" s="4" t="s">
        <v>4</v>
      </c>
      <c r="F2" s="4" t="s">
        <v>5</v>
      </c>
      <c r="G2" s="3" t="s">
        <v>6</v>
      </c>
      <c r="H2" s="5" t="s">
        <v>7</v>
      </c>
      <c r="I2" s="4" t="s">
        <v>8</v>
      </c>
      <c r="J2" s="12" t="s">
        <v>9</v>
      </c>
      <c r="K2" s="13" t="s">
        <v>130</v>
      </c>
    </row>
    <row r="3" spans="1:12" ht="102" customHeight="1">
      <c r="A3" s="53">
        <v>1</v>
      </c>
      <c r="B3" s="53" t="s">
        <v>131</v>
      </c>
      <c r="C3" s="53" t="s">
        <v>132</v>
      </c>
      <c r="D3" s="53" t="s">
        <v>133</v>
      </c>
      <c r="E3" s="54" t="s">
        <v>134</v>
      </c>
      <c r="F3" s="55">
        <v>892</v>
      </c>
      <c r="G3" s="53"/>
      <c r="H3" s="52"/>
      <c r="I3" s="56"/>
      <c r="J3" s="57" t="s">
        <v>117</v>
      </c>
      <c r="K3" s="15" t="s">
        <v>135</v>
      </c>
    </row>
    <row r="4" spans="1:12" ht="41.1" customHeight="1">
      <c r="A4" s="45"/>
      <c r="B4" s="115" t="s">
        <v>136</v>
      </c>
      <c r="C4" s="115"/>
      <c r="D4" s="77"/>
      <c r="E4" s="77"/>
      <c r="F4" s="78"/>
      <c r="G4" s="79"/>
      <c r="H4" s="77"/>
      <c r="I4" s="77"/>
      <c r="J4" s="54"/>
      <c r="K4" s="54"/>
    </row>
    <row r="5" spans="1:12" ht="72.95" customHeight="1">
      <c r="A5" s="3"/>
      <c r="B5" s="3"/>
      <c r="C5" s="3"/>
      <c r="D5" s="3"/>
      <c r="E5" s="4"/>
      <c r="F5" s="25"/>
      <c r="G5" s="3"/>
      <c r="H5" s="5"/>
      <c r="I5" s="26"/>
      <c r="J5" s="12"/>
      <c r="K5" s="16" t="s">
        <v>106</v>
      </c>
    </row>
    <row r="6" spans="1:12" s="2" customFormat="1" ht="90.95" customHeight="1">
      <c r="A6" s="92" t="s">
        <v>137</v>
      </c>
      <c r="B6" s="93"/>
      <c r="C6" s="93"/>
      <c r="D6" s="93"/>
      <c r="E6" s="93"/>
      <c r="F6" s="93"/>
      <c r="G6" s="93"/>
      <c r="H6" s="93"/>
      <c r="I6" s="93"/>
      <c r="J6" s="93"/>
      <c r="K6" s="93"/>
    </row>
    <row r="7" spans="1:12" ht="22.5" customHeight="1">
      <c r="A7" s="114" t="s">
        <v>126</v>
      </c>
      <c r="B7" s="109"/>
      <c r="C7" s="109"/>
      <c r="D7" s="109"/>
      <c r="E7" s="105" t="s">
        <v>109</v>
      </c>
      <c r="F7" s="106"/>
      <c r="G7" s="106"/>
      <c r="H7" s="107"/>
      <c r="I7" s="109"/>
      <c r="J7" s="109"/>
      <c r="K7" s="109"/>
    </row>
    <row r="8" spans="1:12" ht="21" customHeight="1">
      <c r="A8" s="114"/>
      <c r="B8" s="109"/>
      <c r="C8" s="109"/>
      <c r="D8" s="109"/>
      <c r="E8" s="114" t="s">
        <v>110</v>
      </c>
      <c r="F8" s="114"/>
      <c r="G8" s="109"/>
      <c r="H8" s="109"/>
      <c r="I8" s="114" t="s">
        <v>127</v>
      </c>
      <c r="J8" s="109"/>
      <c r="K8" s="109"/>
    </row>
    <row r="9" spans="1:12" ht="24.95" customHeight="1">
      <c r="A9" s="109"/>
      <c r="B9" s="109"/>
      <c r="C9" s="109"/>
      <c r="D9" s="109"/>
      <c r="E9" s="109"/>
      <c r="F9" s="109"/>
      <c r="G9" s="109"/>
      <c r="H9" s="109"/>
      <c r="I9" s="114" t="s">
        <v>128</v>
      </c>
      <c r="J9" s="109"/>
      <c r="K9" s="109"/>
      <c r="L9" s="11"/>
    </row>
    <row r="11" spans="1:12" ht="24.95" customHeight="1">
      <c r="A11" s="11"/>
    </row>
  </sheetData>
  <mergeCells count="9">
    <mergeCell ref="I8:K8"/>
    <mergeCell ref="I9:K9"/>
    <mergeCell ref="A7:D9"/>
    <mergeCell ref="E8:H9"/>
    <mergeCell ref="A1:K1"/>
    <mergeCell ref="B4:C4"/>
    <mergeCell ref="A6:K6"/>
    <mergeCell ref="E7:H7"/>
    <mergeCell ref="I7:K7"/>
  </mergeCells>
  <phoneticPr fontId="28" type="noConversion"/>
  <pageMargins left="0.47222222222222199" right="0.39305555555555599" top="0.66874999999999996" bottom="1" header="0.5" footer="0.5"/>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workbookViewId="0">
      <selection activeCell="L8" sqref="L8"/>
    </sheetView>
  </sheetViews>
  <sheetFormatPr defaultColWidth="9" defaultRowHeight="24.95" customHeight="1"/>
  <cols>
    <col min="1" max="1" width="3.75" customWidth="1"/>
    <col min="2" max="2" width="14" customWidth="1"/>
    <col min="3" max="3" width="6.125" customWidth="1"/>
    <col min="4" max="4" width="14.5" customWidth="1"/>
    <col min="5" max="5" width="4.625" customWidth="1"/>
    <col min="6" max="6" width="7.75" customWidth="1"/>
    <col min="7" max="7" width="8" customWidth="1"/>
    <col min="8" max="8" width="9" customWidth="1"/>
    <col min="9" max="9" width="5.625" customWidth="1"/>
    <col min="10" max="10" width="9.75" customWidth="1"/>
    <col min="11" max="11" width="52.375" customWidth="1"/>
    <col min="12" max="12" width="14.625" customWidth="1"/>
  </cols>
  <sheetData>
    <row r="1" spans="1:12" s="1" customFormat="1" ht="24" customHeight="1">
      <c r="A1" s="99" t="s">
        <v>160</v>
      </c>
      <c r="B1" s="100"/>
      <c r="C1" s="100"/>
      <c r="D1" s="100"/>
      <c r="E1" s="100"/>
      <c r="F1" s="100"/>
      <c r="G1" s="100"/>
      <c r="H1" s="100"/>
      <c r="I1" s="100"/>
      <c r="J1" s="100"/>
      <c r="K1" s="100"/>
    </row>
    <row r="2" spans="1:12" ht="29.25" customHeight="1">
      <c r="A2" s="3" t="s">
        <v>0</v>
      </c>
      <c r="B2" s="3" t="s">
        <v>1</v>
      </c>
      <c r="C2" s="3" t="s">
        <v>2</v>
      </c>
      <c r="D2" s="4" t="s">
        <v>129</v>
      </c>
      <c r="E2" s="4" t="s">
        <v>4</v>
      </c>
      <c r="F2" s="4" t="s">
        <v>5</v>
      </c>
      <c r="G2" s="3" t="s">
        <v>6</v>
      </c>
      <c r="H2" s="5" t="s">
        <v>7</v>
      </c>
      <c r="I2" s="4" t="s">
        <v>8</v>
      </c>
      <c r="J2" s="12" t="s">
        <v>9</v>
      </c>
      <c r="K2" s="23" t="s">
        <v>138</v>
      </c>
    </row>
    <row r="3" spans="1:12" s="17" customFormat="1" ht="39.950000000000003" customHeight="1">
      <c r="A3" s="53">
        <v>1</v>
      </c>
      <c r="B3" s="46" t="s">
        <v>139</v>
      </c>
      <c r="C3" s="47" t="s">
        <v>140</v>
      </c>
      <c r="D3" s="46" t="s">
        <v>141</v>
      </c>
      <c r="E3" s="48" t="s">
        <v>105</v>
      </c>
      <c r="F3" s="49">
        <v>27.094999999999999</v>
      </c>
      <c r="G3" s="50"/>
      <c r="H3" s="20">
        <f>F3*G3</f>
        <v>0</v>
      </c>
      <c r="I3" s="51">
        <v>0.13</v>
      </c>
      <c r="J3" s="111" t="s">
        <v>117</v>
      </c>
      <c r="K3" s="15" t="s">
        <v>142</v>
      </c>
    </row>
    <row r="4" spans="1:12" s="17" customFormat="1" ht="39.950000000000003" customHeight="1">
      <c r="A4" s="53">
        <v>2</v>
      </c>
      <c r="B4" s="46" t="s">
        <v>139</v>
      </c>
      <c r="C4" s="47" t="s">
        <v>140</v>
      </c>
      <c r="D4" s="46" t="s">
        <v>143</v>
      </c>
      <c r="E4" s="48" t="s">
        <v>105</v>
      </c>
      <c r="F4" s="49">
        <f>5.758</f>
        <v>5.758</v>
      </c>
      <c r="G4" s="52"/>
      <c r="H4" s="20">
        <f>F4*G4</f>
        <v>0</v>
      </c>
      <c r="I4" s="51">
        <v>0.13</v>
      </c>
      <c r="J4" s="112"/>
      <c r="K4" s="15" t="s">
        <v>144</v>
      </c>
    </row>
    <row r="5" spans="1:12" s="17" customFormat="1" ht="39.950000000000003" customHeight="1">
      <c r="A5" s="53">
        <v>3</v>
      </c>
      <c r="B5" s="46" t="s">
        <v>139</v>
      </c>
      <c r="C5" s="47" t="s">
        <v>140</v>
      </c>
      <c r="D5" s="46" t="s">
        <v>145</v>
      </c>
      <c r="E5" s="48" t="s">
        <v>105</v>
      </c>
      <c r="F5" s="49">
        <v>5.4320000000000004</v>
      </c>
      <c r="G5" s="52"/>
      <c r="H5" s="20">
        <f>F5*G5</f>
        <v>0</v>
      </c>
      <c r="I5" s="51">
        <v>0.13</v>
      </c>
      <c r="J5" s="113"/>
      <c r="K5" s="15" t="s">
        <v>146</v>
      </c>
    </row>
    <row r="6" spans="1:12" ht="30.95" customHeight="1">
      <c r="A6" s="3"/>
      <c r="B6" s="115" t="s">
        <v>136</v>
      </c>
      <c r="C6" s="115"/>
      <c r="D6" s="8"/>
      <c r="E6" s="8"/>
      <c r="F6" s="22">
        <f>SUM(F3:F5)</f>
        <v>38.285000000000004</v>
      </c>
      <c r="G6" s="10"/>
      <c r="H6" s="8">
        <f ca="1">SUM(H3:H7)</f>
        <v>0</v>
      </c>
      <c r="I6" s="8"/>
      <c r="J6" s="4"/>
      <c r="K6" s="4"/>
    </row>
    <row r="7" spans="1:12" ht="57" customHeight="1">
      <c r="A7" s="10"/>
      <c r="B7" s="10"/>
      <c r="C7" s="10"/>
      <c r="D7" s="18"/>
      <c r="E7" s="19"/>
      <c r="G7" s="21"/>
      <c r="H7" s="10"/>
      <c r="I7" s="14"/>
      <c r="J7" s="12"/>
      <c r="K7" s="16" t="s">
        <v>165</v>
      </c>
      <c r="L7" s="24"/>
    </row>
    <row r="8" spans="1:12" s="2" customFormat="1" ht="105" customHeight="1">
      <c r="A8" s="92" t="s">
        <v>147</v>
      </c>
      <c r="B8" s="93"/>
      <c r="C8" s="93"/>
      <c r="D8" s="93"/>
      <c r="E8" s="93"/>
      <c r="F8" s="93"/>
      <c r="G8" s="93"/>
      <c r="H8" s="93"/>
      <c r="I8" s="93"/>
      <c r="J8" s="93"/>
      <c r="K8" s="93"/>
    </row>
    <row r="9" spans="1:12" ht="22.5" customHeight="1">
      <c r="A9" s="114" t="s">
        <v>126</v>
      </c>
      <c r="B9" s="109"/>
      <c r="C9" s="109"/>
      <c r="D9" s="109"/>
      <c r="E9" s="105" t="s">
        <v>109</v>
      </c>
      <c r="F9" s="106"/>
      <c r="G9" s="106"/>
      <c r="H9" s="107"/>
      <c r="I9" s="109"/>
      <c r="J9" s="109"/>
      <c r="K9" s="109"/>
    </row>
    <row r="10" spans="1:12" ht="21" customHeight="1">
      <c r="A10" s="114"/>
      <c r="B10" s="109"/>
      <c r="C10" s="109"/>
      <c r="D10" s="109"/>
      <c r="E10" s="114" t="s">
        <v>110</v>
      </c>
      <c r="F10" s="114"/>
      <c r="G10" s="109"/>
      <c r="H10" s="109"/>
      <c r="I10" s="114" t="s">
        <v>127</v>
      </c>
      <c r="J10" s="109"/>
      <c r="K10" s="109"/>
    </row>
    <row r="11" spans="1:12" ht="24.95" customHeight="1">
      <c r="A11" s="109"/>
      <c r="B11" s="109"/>
      <c r="C11" s="109"/>
      <c r="D11" s="109"/>
      <c r="E11" s="109"/>
      <c r="F11" s="109"/>
      <c r="G11" s="109"/>
      <c r="H11" s="109"/>
      <c r="I11" s="114" t="s">
        <v>128</v>
      </c>
      <c r="J11" s="109"/>
      <c r="K11" s="109"/>
      <c r="L11" s="11"/>
    </row>
    <row r="13" spans="1:12" ht="24.95" customHeight="1">
      <c r="A13" s="11"/>
    </row>
  </sheetData>
  <mergeCells count="10">
    <mergeCell ref="I10:K10"/>
    <mergeCell ref="I11:K11"/>
    <mergeCell ref="J3:J5"/>
    <mergeCell ref="A9:D11"/>
    <mergeCell ref="E10:H11"/>
    <mergeCell ref="A1:K1"/>
    <mergeCell ref="B6:C6"/>
    <mergeCell ref="A8:K8"/>
    <mergeCell ref="E9:H9"/>
    <mergeCell ref="I9:K9"/>
  </mergeCells>
  <phoneticPr fontId="28" type="noConversion"/>
  <pageMargins left="0.66874999999999996" right="0.31458333333333299" top="1" bottom="1" header="0.5" footer="0.5"/>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workbookViewId="0">
      <selection activeCell="J3" sqref="J3:J4"/>
    </sheetView>
  </sheetViews>
  <sheetFormatPr defaultColWidth="9" defaultRowHeight="24.95" customHeight="1"/>
  <cols>
    <col min="1" max="1" width="3.75" customWidth="1"/>
    <col min="2" max="2" width="9.25" customWidth="1"/>
    <col min="3" max="3" width="18.5" customWidth="1"/>
    <col min="4" max="4" width="17.625" customWidth="1"/>
    <col min="5" max="5" width="4.625" customWidth="1"/>
    <col min="6" max="6" width="7.75" customWidth="1"/>
    <col min="7" max="8" width="8.625" customWidth="1"/>
    <col min="9" max="9" width="5.625" customWidth="1"/>
    <col min="10" max="10" width="10.125" customWidth="1"/>
    <col min="11" max="11" width="44" customWidth="1"/>
    <col min="12" max="12" width="14.625" customWidth="1"/>
  </cols>
  <sheetData>
    <row r="1" spans="1:12" s="1" customFormat="1" ht="24" customHeight="1">
      <c r="A1" s="99" t="s">
        <v>159</v>
      </c>
      <c r="B1" s="100"/>
      <c r="C1" s="100"/>
      <c r="D1" s="100"/>
      <c r="E1" s="100"/>
      <c r="F1" s="100"/>
      <c r="G1" s="100"/>
      <c r="H1" s="100"/>
      <c r="I1" s="100"/>
      <c r="J1" s="100"/>
      <c r="K1" s="100"/>
    </row>
    <row r="2" spans="1:12" ht="29.25" customHeight="1">
      <c r="A2" s="3" t="s">
        <v>0</v>
      </c>
      <c r="B2" s="3" t="s">
        <v>1</v>
      </c>
      <c r="C2" s="3" t="s">
        <v>2</v>
      </c>
      <c r="D2" s="4" t="s">
        <v>129</v>
      </c>
      <c r="E2" s="4" t="s">
        <v>4</v>
      </c>
      <c r="F2" s="4" t="s">
        <v>5</v>
      </c>
      <c r="G2" s="3" t="s">
        <v>6</v>
      </c>
      <c r="H2" s="5" t="s">
        <v>7</v>
      </c>
      <c r="I2" s="4" t="s">
        <v>8</v>
      </c>
      <c r="J2" s="12" t="s">
        <v>9</v>
      </c>
      <c r="K2" s="13" t="s">
        <v>130</v>
      </c>
    </row>
    <row r="3" spans="1:12" ht="45" customHeight="1">
      <c r="A3" s="53">
        <v>1</v>
      </c>
      <c r="B3" s="53" t="s">
        <v>148</v>
      </c>
      <c r="C3" s="53" t="s">
        <v>149</v>
      </c>
      <c r="D3" s="52" t="s">
        <v>150</v>
      </c>
      <c r="E3" s="44" t="s">
        <v>151</v>
      </c>
      <c r="F3" s="75">
        <v>4731.3</v>
      </c>
      <c r="G3" s="53"/>
      <c r="H3" s="52"/>
      <c r="I3" s="76">
        <v>0.13</v>
      </c>
      <c r="J3" s="57" t="s">
        <v>164</v>
      </c>
      <c r="K3" s="15" t="s">
        <v>152</v>
      </c>
    </row>
    <row r="4" spans="1:12" ht="45" customHeight="1">
      <c r="A4" s="53">
        <v>2</v>
      </c>
      <c r="B4" s="53" t="s">
        <v>162</v>
      </c>
      <c r="C4" s="53">
        <v>304</v>
      </c>
      <c r="D4" s="50" t="s">
        <v>163</v>
      </c>
      <c r="E4" s="44" t="s">
        <v>153</v>
      </c>
      <c r="F4" s="61">
        <v>460</v>
      </c>
      <c r="G4" s="53"/>
      <c r="H4" s="52"/>
      <c r="I4" s="76">
        <v>0.13</v>
      </c>
      <c r="J4" s="57" t="s">
        <v>164</v>
      </c>
      <c r="K4" s="15" t="s">
        <v>154</v>
      </c>
    </row>
    <row r="5" spans="1:12" ht="27.95" customHeight="1">
      <c r="A5" s="3"/>
      <c r="B5" s="115" t="s">
        <v>136</v>
      </c>
      <c r="C5" s="115"/>
      <c r="D5" s="8"/>
      <c r="E5" s="8"/>
      <c r="F5" s="9"/>
      <c r="G5" s="10"/>
      <c r="H5" s="8"/>
      <c r="I5" s="8"/>
      <c r="J5" s="4"/>
      <c r="K5" s="4"/>
    </row>
    <row r="6" spans="1:12" ht="63.95" customHeight="1">
      <c r="A6" s="3"/>
      <c r="B6" s="3"/>
      <c r="C6" s="3"/>
      <c r="D6" s="7"/>
      <c r="E6" s="6"/>
      <c r="F6" s="4"/>
      <c r="G6" s="7"/>
      <c r="H6" s="7"/>
      <c r="I6" s="14"/>
      <c r="J6" s="12"/>
      <c r="K6" s="16" t="s">
        <v>155</v>
      </c>
    </row>
    <row r="7" spans="1:12" s="2" customFormat="1" ht="95.1" customHeight="1">
      <c r="A7" s="92" t="s">
        <v>156</v>
      </c>
      <c r="B7" s="93"/>
      <c r="C7" s="93"/>
      <c r="D7" s="93"/>
      <c r="E7" s="93"/>
      <c r="F7" s="93"/>
      <c r="G7" s="93"/>
      <c r="H7" s="93"/>
      <c r="I7" s="93"/>
      <c r="J7" s="93"/>
      <c r="K7" s="93"/>
    </row>
    <row r="8" spans="1:12" ht="22.5" customHeight="1">
      <c r="A8" s="114" t="s">
        <v>126</v>
      </c>
      <c r="B8" s="109"/>
      <c r="C8" s="109"/>
      <c r="D8" s="109"/>
      <c r="E8" s="105" t="s">
        <v>109</v>
      </c>
      <c r="F8" s="106"/>
      <c r="G8" s="106"/>
      <c r="H8" s="107"/>
      <c r="I8" s="109"/>
      <c r="J8" s="109"/>
      <c r="K8" s="109"/>
    </row>
    <row r="9" spans="1:12" ht="21" customHeight="1">
      <c r="A9" s="114"/>
      <c r="B9" s="109"/>
      <c r="C9" s="109"/>
      <c r="D9" s="109"/>
      <c r="E9" s="114" t="s">
        <v>110</v>
      </c>
      <c r="F9" s="114"/>
      <c r="G9" s="109"/>
      <c r="H9" s="109"/>
      <c r="I9" s="114" t="s">
        <v>127</v>
      </c>
      <c r="J9" s="109"/>
      <c r="K9" s="109"/>
    </row>
    <row r="10" spans="1:12" ht="24.95" customHeight="1">
      <c r="A10" s="109"/>
      <c r="B10" s="109"/>
      <c r="C10" s="109"/>
      <c r="D10" s="109"/>
      <c r="E10" s="109"/>
      <c r="F10" s="109"/>
      <c r="G10" s="109"/>
      <c r="H10" s="109"/>
      <c r="I10" s="114" t="s">
        <v>128</v>
      </c>
      <c r="J10" s="109"/>
      <c r="K10" s="109"/>
      <c r="L10" s="11"/>
    </row>
    <row r="12" spans="1:12" ht="24.95" customHeight="1">
      <c r="A12" s="11"/>
    </row>
  </sheetData>
  <mergeCells count="9">
    <mergeCell ref="I9:K9"/>
    <mergeCell ref="I10:K10"/>
    <mergeCell ref="A8:D10"/>
    <mergeCell ref="E9:H10"/>
    <mergeCell ref="A1:K1"/>
    <mergeCell ref="B5:C5"/>
    <mergeCell ref="A7:K7"/>
    <mergeCell ref="E8:H8"/>
    <mergeCell ref="I8:K8"/>
  </mergeCells>
  <phoneticPr fontId="28" type="noConversion"/>
  <pageMargins left="0.62986111111111098" right="0.51180555555555596" top="1" bottom="1" header="0.5" footer="0.5"/>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1包</vt:lpstr>
      <vt:lpstr>2包</vt:lpstr>
      <vt:lpstr>3包</vt:lpstr>
      <vt:lpstr>4包</vt:lpstr>
      <vt:lpstr>5包</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cp:revision>3</cp:revision>
  <cp:lastPrinted>2019-04-26T06:48:00Z</cp:lastPrinted>
  <dcterms:created xsi:type="dcterms:W3CDTF">2019-04-12T08:16:00Z</dcterms:created>
  <dcterms:modified xsi:type="dcterms:W3CDTF">2021-03-26T00:39:46Z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3DD746E8ED6141CF86F540921B3FFB17</vt:lpwstr>
  </property>
</Properties>
</file>