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600" windowHeight="9840" tabRatio="520" activeTab="1"/>
  </bookViews>
  <sheets>
    <sheet name="1包" sheetId="1" r:id="rId1"/>
    <sheet name="2包" sheetId="2" r:id="rId2"/>
  </sheets>
  <definedNames>
    <definedName name="_xlnm._FilterDatabase" localSheetId="0" hidden="1">'1包'!$A$2:$K$32</definedName>
    <definedName name="_xlnm._FilterDatabase" localSheetId="1" hidden="1">'2包'!$A$2:$L$16</definedName>
  </definedNames>
  <calcPr calcId="145621"/>
</workbook>
</file>

<file path=xl/calcChain.xml><?xml version="1.0" encoding="utf-8"?>
<calcChain xmlns="http://schemas.openxmlformats.org/spreadsheetml/2006/main">
  <c r="F3" i="2" l="1"/>
  <c r="F4" i="2"/>
  <c r="F11" i="2" s="1"/>
  <c r="F5" i="2"/>
  <c r="F6" i="2"/>
  <c r="F7" i="2"/>
  <c r="F8" i="2"/>
  <c r="F9" i="2"/>
  <c r="F10" i="2"/>
  <c r="F27" i="1" l="1"/>
  <c r="F26" i="1"/>
  <c r="F25" i="1"/>
  <c r="F24" i="1"/>
  <c r="F23" i="1"/>
  <c r="F22" i="1"/>
  <c r="F21" i="1"/>
  <c r="F20" i="1"/>
  <c r="F19" i="1"/>
  <c r="F18" i="1"/>
  <c r="F17" i="1"/>
  <c r="F16" i="1"/>
  <c r="F15" i="1"/>
  <c r="F14" i="1"/>
  <c r="F13" i="1"/>
  <c r="F12" i="1"/>
  <c r="F11" i="1"/>
  <c r="F10" i="1"/>
  <c r="F9" i="1"/>
  <c r="F7" i="1"/>
  <c r="F6" i="1"/>
  <c r="F5" i="1"/>
  <c r="F3" i="1"/>
</calcChain>
</file>

<file path=xl/sharedStrings.xml><?xml version="1.0" encoding="utf-8"?>
<sst xmlns="http://schemas.openxmlformats.org/spreadsheetml/2006/main" count="232" uniqueCount="99">
  <si>
    <r>
      <rPr>
        <b/>
        <sz val="16"/>
        <color theme="1"/>
        <rFont val="仿宋_GB2312"/>
        <charset val="134"/>
      </rPr>
      <t>报价单（TGJA-WZ-2021</t>
    </r>
    <r>
      <rPr>
        <b/>
        <sz val="16"/>
        <color rgb="FFFF0000"/>
        <rFont val="仿宋_GB2312"/>
        <charset val="134"/>
      </rPr>
      <t>80</t>
    </r>
    <r>
      <rPr>
        <b/>
        <sz val="16"/>
        <color theme="1"/>
        <rFont val="仿宋_GB2312"/>
        <charset val="134"/>
      </rPr>
      <t>）1包</t>
    </r>
  </si>
  <si>
    <t>序号</t>
  </si>
  <si>
    <t>物料描述</t>
  </si>
  <si>
    <t>材质</t>
  </si>
  <si>
    <t>型号规格（mm）</t>
  </si>
  <si>
    <t>单位</t>
  </si>
  <si>
    <t>数量</t>
  </si>
  <si>
    <t>单价  （元）</t>
  </si>
  <si>
    <t>合价 （元）</t>
  </si>
  <si>
    <t>税率</t>
  </si>
  <si>
    <t>到货日期</t>
  </si>
  <si>
    <t>备注（报价含运费一票制结算开具13%增值税专用发票，材料供完后开具发票当月入账，入账后次月付50%，年底付30%，剩余20%后两年内付清。）</t>
  </si>
  <si>
    <t>焊接钢管</t>
  </si>
  <si>
    <t>Q235B</t>
  </si>
  <si>
    <t>φ33.5*2.0</t>
  </si>
  <si>
    <t>吨</t>
  </si>
  <si>
    <t>2021.11.15</t>
  </si>
  <si>
    <r>
      <rPr>
        <sz val="10"/>
        <color theme="1"/>
        <rFont val="宋体"/>
        <family val="3"/>
        <charset val="134"/>
      </rPr>
      <t>国标理算，</t>
    </r>
    <r>
      <rPr>
        <b/>
        <sz val="10"/>
        <color rgb="FFFF0000"/>
        <rFont val="宋体"/>
        <family val="3"/>
        <charset val="134"/>
      </rPr>
      <t>镀锌含量275克</t>
    </r>
    <r>
      <rPr>
        <sz val="10"/>
        <color theme="1"/>
        <rFont val="宋体"/>
        <family val="3"/>
        <charset val="134"/>
      </rPr>
      <t>，按米重1.554公斤发货至铜陵有色建安钢构有限责任公司。</t>
    </r>
  </si>
  <si>
    <t>角钢</t>
  </si>
  <si>
    <t>L70*5</t>
  </si>
  <si>
    <r>
      <rPr>
        <sz val="10"/>
        <color theme="1"/>
        <rFont val="宋体"/>
        <family val="3"/>
        <charset val="134"/>
      </rPr>
      <t>国标理算，</t>
    </r>
    <r>
      <rPr>
        <b/>
        <sz val="10"/>
        <color rgb="FFFF0000"/>
        <rFont val="宋体"/>
        <family val="3"/>
        <charset val="134"/>
      </rPr>
      <t>镀锌含量275克</t>
    </r>
    <r>
      <rPr>
        <sz val="10"/>
        <color theme="1"/>
        <rFont val="宋体"/>
        <family val="3"/>
        <charset val="134"/>
      </rPr>
      <t>，按米重5.397公斤发货至铜陵有色建安钢构有限责任公司。</t>
    </r>
  </si>
  <si>
    <t>L50*3</t>
  </si>
  <si>
    <r>
      <rPr>
        <sz val="10"/>
        <color theme="1"/>
        <rFont val="宋体"/>
        <family val="3"/>
        <charset val="134"/>
      </rPr>
      <t>国标理算，</t>
    </r>
    <r>
      <rPr>
        <b/>
        <sz val="10"/>
        <color rgb="FFFF0000"/>
        <rFont val="宋体"/>
        <family val="3"/>
        <charset val="134"/>
      </rPr>
      <t>镀锌含量275克</t>
    </r>
    <r>
      <rPr>
        <sz val="10"/>
        <color theme="1"/>
        <rFont val="宋体"/>
        <family val="3"/>
        <charset val="134"/>
      </rPr>
      <t>，按米重2.332公斤发货至铜陵有色建安钢构有限责任公司。</t>
    </r>
  </si>
  <si>
    <t>L50*5</t>
  </si>
  <si>
    <r>
      <rPr>
        <sz val="10"/>
        <color theme="1"/>
        <rFont val="宋体"/>
        <family val="3"/>
        <charset val="134"/>
      </rPr>
      <t>国标理算，</t>
    </r>
    <r>
      <rPr>
        <b/>
        <sz val="10"/>
        <color rgb="FFFF0000"/>
        <rFont val="宋体"/>
        <family val="3"/>
        <charset val="134"/>
      </rPr>
      <t>镀锌含量275克</t>
    </r>
    <r>
      <rPr>
        <sz val="10"/>
        <color theme="1"/>
        <rFont val="宋体"/>
        <family val="3"/>
        <charset val="134"/>
      </rPr>
      <t>，按米重3.77公斤发货至铜陵有色建安钢构有限责任公司。</t>
    </r>
  </si>
  <si>
    <t>圆钢</t>
  </si>
  <si>
    <t>φ12</t>
  </si>
  <si>
    <r>
      <rPr>
        <sz val="10"/>
        <color theme="1"/>
        <rFont val="宋体"/>
        <family val="3"/>
        <charset val="134"/>
      </rPr>
      <t>国标理算，</t>
    </r>
    <r>
      <rPr>
        <b/>
        <sz val="10"/>
        <color rgb="FFFF0000"/>
        <rFont val="宋体"/>
        <family val="3"/>
        <charset val="134"/>
      </rPr>
      <t>镀锌含量275克</t>
    </r>
    <r>
      <rPr>
        <sz val="10"/>
        <color theme="1"/>
        <rFont val="宋体"/>
        <family val="3"/>
        <charset val="134"/>
      </rPr>
      <t>，按米重0.888公斤发货至铜陵有色建安钢构有限责任公司。</t>
    </r>
  </si>
  <si>
    <t>矩形管</t>
  </si>
  <si>
    <t>□100*50*3</t>
  </si>
  <si>
    <r>
      <rPr>
        <sz val="10"/>
        <color theme="1"/>
        <rFont val="宋体"/>
        <family val="3"/>
        <charset val="134"/>
      </rPr>
      <t>国标理算，</t>
    </r>
    <r>
      <rPr>
        <b/>
        <sz val="10"/>
        <color rgb="FFFF0000"/>
        <rFont val="宋体"/>
        <family val="3"/>
        <charset val="134"/>
      </rPr>
      <t>镀锌含量275克</t>
    </r>
    <r>
      <rPr>
        <sz val="10"/>
        <color theme="1"/>
        <rFont val="宋体"/>
        <family val="3"/>
        <charset val="134"/>
      </rPr>
      <t>，按米重6.782公斤发货至铜陵有色建安钢构有限责任公司。</t>
    </r>
  </si>
  <si>
    <t>成品H型钢</t>
  </si>
  <si>
    <t>HW250*250*9*14</t>
  </si>
  <si>
    <t>国标理算，按米重72.4公斤发货至铜陵有色建安钢构有限责任公司。</t>
  </si>
  <si>
    <t>槽钢</t>
  </si>
  <si>
    <t>[10</t>
  </si>
  <si>
    <t>国标理算，按米重10.007公斤发货至铜陵有色建安钢构有限责任公司。</t>
  </si>
  <si>
    <t>[12.6a</t>
  </si>
  <si>
    <t>国标理算，按米重12.059公斤发货至铜陵有色建安钢构有限责任公司。</t>
  </si>
  <si>
    <t>[25a</t>
  </si>
  <si>
    <t>国标理算，按米重27.41公斤发货至铜陵有色建安钢构有限责任公司。</t>
  </si>
  <si>
    <t>φ102*3.0</t>
  </si>
  <si>
    <t>国标理算，按米重7.324公斤发货至铜陵有色建安钢构有限责任公司。</t>
  </si>
  <si>
    <t>φ114*3.0</t>
  </si>
  <si>
    <t>国标理算，按米重8.212公斤发货至铜陵有色建安钢构有限责任公司。</t>
  </si>
  <si>
    <t>φ121*3.0</t>
  </si>
  <si>
    <t>国标理算，按米重8.73公斤发货至铜陵有色建安钢构有限责任公司。</t>
  </si>
  <si>
    <t>φ20</t>
  </si>
  <si>
    <t>国标理算，按米重2.47公斤发货至铜陵有色建安钢构有限责任公司。</t>
  </si>
  <si>
    <t>L100*10</t>
  </si>
  <si>
    <t>国标理算，按米重15.12公斤发货至铜陵有色建安钢构有限责任公司。</t>
  </si>
  <si>
    <t>L100*80*6</t>
  </si>
  <si>
    <t>国标理算，按米重8.35公斤发货至铜陵有色建安钢构有限责任公司。</t>
  </si>
  <si>
    <t>L50*4</t>
  </si>
  <si>
    <t>国标理算，按米重3.059公斤发货至铜陵有色建安钢构有限责任公司。</t>
  </si>
  <si>
    <t>国标理算，按米重3.77公斤发货至铜陵有色建安钢构有限责任公司。</t>
  </si>
  <si>
    <t>L63*5</t>
  </si>
  <si>
    <t>国标理算，按米重4.822公斤发货至铜陵有色建安钢构有限责任公司。</t>
  </si>
  <si>
    <t>L70*6</t>
  </si>
  <si>
    <t>国标理算，按米重6.406公斤发货至铜陵有色建安钢构有限责任公司。</t>
  </si>
  <si>
    <t>L63*6</t>
  </si>
  <si>
    <t>国标理算，按米重5.721公斤发货至铜陵有色建安钢构有限责任公司。</t>
  </si>
  <si>
    <t>L75*5</t>
  </si>
  <si>
    <t>国标理算，按米重5.818公斤发货至铜陵有色建安钢构有限责任公司。</t>
  </si>
  <si>
    <t>L90*56*6</t>
  </si>
  <si>
    <t>国标理算，按米重6.717公斤发货至铜陵有色建安钢构有限责任公司。</t>
  </si>
  <si>
    <t>花纹钢板</t>
  </si>
  <si>
    <t>6mm扁豆型</t>
  </si>
  <si>
    <t>国标理算，扁豆型按平方重50.5公斤发货至铜陵有色建安钢构有限责任公司。</t>
  </si>
  <si>
    <t>合计（总价）</t>
  </si>
  <si>
    <t>密封报价装订信封，信封上注明公司名称及报价单单号，快递到指定地点：铜陵有色金属集团铜冠建筑安装股份有限公司经营部黄赟18656211500收（长江西路2571号主楼三楼）</t>
  </si>
  <si>
    <t>说明
1.材料符合GB/T3274-2017；GB/T700-2006；GB/T706-2016；，质量保证书随货同行，未到视同未到货。                                                                                                                     2.运费供方承担，5日内发货完毕；严格按需方要求时间供货 ，若不能按时供货按晚一天2000元进行罚款。                                                                                                                3.按国标验收，如发现质量问题，提货后十日内提出，供方3天内无条件换货往返费用供方承担                                                                              4.合同签订后，货到验收合格后开具13%增值税专用发票，材料供完后开具发票当月入账，入账后次月付50%，年底付30%，剩余20%后两年内付清。                                                                                   5.本合同在履行过程中发生争议，由双方当事人协商解决；也可由需方当地工商行政管理部门调解；如调解不成也可向需方当地人民法院进行起诉。</t>
  </si>
  <si>
    <t>投标人单位（公章）</t>
  </si>
  <si>
    <t>法定代表人或授权代理人</t>
  </si>
  <si>
    <t>联系方式</t>
  </si>
  <si>
    <t>电话：</t>
  </si>
  <si>
    <t>邮箱：</t>
  </si>
  <si>
    <t>说明
1.材料符合GB∕T 6725-2017 冷弯型钢技术要求，质量保证书随货同行，未到视同未到货。                                                                                                                     2.运费供方承担，5日内发货完毕；严格按需方要求时间供货 ，若不能按时供货按晚一天2000元进行罚款。                                                                                                                3.按国标验收，如发现质量问题，提货后十日内提出，供方3天内无条件换货往返费用供方承担                                                                              4.合同签订后，货到验收合格后开具13%增值税专用发票，材料供完后开具发票当月入账，入账后次月付50%，年底付30%，剩余20%后两年内付清。                                                                                   5.本合同在履行过程中发生争议，由双方当事人协商解决；也可由需方当地工商行政管理部门调解；如调解不成也可向需方当地人民法院进行起诉。</t>
  </si>
  <si>
    <t>国标理算，镀锌含量275克，按米重8.439公斤发货至浙江诸暨海亮施工现场</t>
  </si>
  <si>
    <t>2021.11.25</t>
  </si>
  <si>
    <t>Z250*75*20*2.5</t>
  </si>
  <si>
    <t>Q355B</t>
  </si>
  <si>
    <t>镀锌Z型钢</t>
  </si>
  <si>
    <t>国标理算，镀锌含量275克，按米重6.751公斤发货至浙江诸暨海亮施工现场</t>
  </si>
  <si>
    <t>Z250*75*20*2.0</t>
  </si>
  <si>
    <t>国标理算，镀锌含量275克，按米重7.253公斤发货至铜陵有色建安钢构有限责任公司或浙江诸暨海亮施工现场。</t>
  </si>
  <si>
    <t>C250*75*20*2.2</t>
  </si>
  <si>
    <t>镀锌C型钢</t>
  </si>
  <si>
    <t>国标理算，镀锌含量275克，按米重6.594公斤发货至铜陵有色建安钢构有限责任公司或浙江诸暨海亮施工现场。</t>
  </si>
  <si>
    <t>C250*75*20*2.0</t>
  </si>
  <si>
    <t>国标理算，镀锌含量275克，按米重6.123公斤发货至铜陵有色建安钢构有限责任公司或浙江诸暨海亮施工现场。</t>
  </si>
  <si>
    <t>C220*75*20*2.0</t>
  </si>
  <si>
    <t>国标理算，镀锌含量275克，按米重5.809公斤发货至铜陵有色建安钢构有限责任公司或浙江诸暨海亮施工现场。</t>
  </si>
  <si>
    <t>C200*75*20*2.0</t>
  </si>
  <si>
    <t>国标理算，镀锌含量275克，按米重5.511公斤发货至铜陵有色建安钢构有限责任公司或浙江诸暨海亮施工现场。</t>
  </si>
  <si>
    <t>C220*75*20*1.8</t>
  </si>
  <si>
    <t>国标理算，镀锌含量275克，按米重5.652公斤发货至铜陵有色建安钢构有限责任公司或浙江诸暨海亮施工现场。</t>
  </si>
  <si>
    <t>C200*70*20*2.0</t>
  </si>
  <si>
    <r>
      <rPr>
        <b/>
        <sz val="16"/>
        <color theme="1"/>
        <rFont val="宋体"/>
        <family val="3"/>
        <charset val="134"/>
        <scheme val="minor"/>
      </rPr>
      <t>报价单（TGJA-WZ-2021</t>
    </r>
    <r>
      <rPr>
        <b/>
        <sz val="16"/>
        <color rgb="FFFF0000"/>
        <rFont val="宋体"/>
        <family val="3"/>
        <charset val="134"/>
        <scheme val="minor"/>
      </rPr>
      <t>80</t>
    </r>
    <r>
      <rPr>
        <b/>
        <sz val="16"/>
        <color theme="1"/>
        <rFont val="宋体"/>
        <family val="3"/>
        <charset val="134"/>
        <scheme val="minor"/>
      </rPr>
      <t>）2包</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</si>
</sst>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43" formatCode="_ * #,##0.00_ ;_ * \-#,##0.00_ ;_ * &quot;-&quot;??_ ;_ @_ "/>
    <numFmt numFmtId="177" formatCode="&quot;$&quot;#,##0_);[Red]\(&quot;$&quot;#,##0\)"/>
    <numFmt numFmtId="178" formatCode="0.000000"/>
    <numFmt numFmtId="179" formatCode="yy&quot;年&quot;mm&quot;月&quot;"/>
    <numFmt numFmtId="181" formatCode="&quot;$&quot;#,##0.00_);[Red]\(&quot;$&quot;#,##0.00\)"/>
    <numFmt numFmtId="182" formatCode="0.0000000"/>
    <numFmt numFmtId="183" formatCode="0.00000000"/>
    <numFmt numFmtId="184" formatCode="#,##0.000_ "/>
    <numFmt numFmtId="185" formatCode="0_ "/>
    <numFmt numFmtId="186" formatCode="0.00_ "/>
    <numFmt numFmtId="187" formatCode="0.000_ "/>
  </numFmts>
  <fonts count="34">
    <font>
      <sz val="11"/>
      <color theme="1"/>
      <name val="宋体"/>
      <charset val="134"/>
    </font>
    <font>
      <b/>
      <sz val="16"/>
      <color theme="1"/>
      <name val="仿宋_GB2312"/>
      <charset val="134"/>
    </font>
    <font>
      <sz val="16"/>
      <color theme="1"/>
      <name val="仿宋_GB2312"/>
      <charset val="134"/>
    </font>
    <font>
      <sz val="12"/>
      <color theme="1"/>
      <name val="宋体"/>
      <family val="3"/>
      <charset val="134"/>
      <scheme val="minor"/>
    </font>
    <font>
      <sz val="10"/>
      <name val="宋体"/>
      <family val="3"/>
      <charset val="134"/>
    </font>
    <font>
      <sz val="10"/>
      <color theme="1"/>
      <name val="宋体"/>
      <family val="3"/>
      <charset val="134"/>
    </font>
    <font>
      <sz val="12"/>
      <color theme="1"/>
      <name val="仿宋_GB2312"/>
      <charset val="134"/>
    </font>
    <font>
      <sz val="12"/>
      <color theme="1"/>
      <name val="宋体"/>
      <family val="3"/>
      <charset val="134"/>
    </font>
    <font>
      <sz val="10"/>
      <color indexed="8"/>
      <name val="宋体"/>
      <family val="3"/>
      <charset val="134"/>
    </font>
    <font>
      <sz val="10"/>
      <color rgb="FF000000"/>
      <name val="宋体"/>
      <family val="3"/>
      <charset val="134"/>
    </font>
    <font>
      <b/>
      <sz val="10"/>
      <color theme="1"/>
      <name val="宋体"/>
      <family val="3"/>
      <charset val="134"/>
    </font>
    <font>
      <sz val="11"/>
      <color theme="1"/>
      <name val="宋体"/>
      <family val="3"/>
      <charset val="134"/>
      <scheme val="minor"/>
    </font>
    <font>
      <b/>
      <sz val="11"/>
      <color rgb="FFFF0000"/>
      <name val="宋体"/>
      <family val="3"/>
      <charset val="134"/>
    </font>
    <font>
      <sz val="11"/>
      <name val="宋体"/>
      <family val="3"/>
      <charset val="134"/>
      <scheme val="minor"/>
    </font>
    <font>
      <b/>
      <sz val="12"/>
      <color rgb="FFFF0000"/>
      <name val="宋体"/>
      <family val="3"/>
      <charset val="134"/>
      <scheme val="minor"/>
    </font>
    <font>
      <b/>
      <sz val="10"/>
      <name val="MS Sans Serif"/>
      <family val="1"/>
    </font>
    <font>
      <sz val="12"/>
      <name val="宋体"/>
      <family val="3"/>
      <charset val="134"/>
    </font>
    <font>
      <sz val="12"/>
      <name val="Times New Roman"/>
      <family val="1"/>
    </font>
    <font>
      <sz val="10"/>
      <name val="Times New Roman"/>
      <family val="1"/>
    </font>
    <font>
      <sz val="10"/>
      <name val="MS Sans Serif"/>
      <family val="2"/>
    </font>
    <font>
      <sz val="12"/>
      <name val="바탕체"/>
      <charset val="134"/>
    </font>
    <font>
      <sz val="11"/>
      <name val="蹈框"/>
      <charset val="134"/>
    </font>
    <font>
      <sz val="11"/>
      <name val="ＭＳ Ｐゴシック"/>
      <charset val="134"/>
    </font>
    <font>
      <sz val="11"/>
      <color indexed="8"/>
      <name val="宋体"/>
      <family val="3"/>
      <charset val="134"/>
    </font>
    <font>
      <b/>
      <sz val="16"/>
      <color rgb="FFFF0000"/>
      <name val="仿宋_GB2312"/>
      <charset val="134"/>
    </font>
    <font>
      <b/>
      <sz val="10"/>
      <color rgb="FFFF0000"/>
      <name val="宋体"/>
      <family val="3"/>
      <charset val="134"/>
    </font>
    <font>
      <sz val="11"/>
      <color theme="1"/>
      <name val="宋体"/>
      <family val="3"/>
      <charset val="134"/>
    </font>
    <font>
      <sz val="9"/>
      <name val="宋体"/>
      <family val="3"/>
      <charset val="134"/>
    </font>
    <font>
      <b/>
      <sz val="10"/>
      <color theme="1"/>
      <name val="宋体"/>
      <family val="3"/>
      <charset val="134"/>
      <scheme val="minor"/>
    </font>
    <font>
      <sz val="10"/>
      <name val="宋体"/>
      <family val="3"/>
      <charset val="134"/>
      <scheme val="minor"/>
    </font>
    <font>
      <sz val="10"/>
      <color theme="1"/>
      <name val="宋体"/>
      <family val="3"/>
      <charset val="134"/>
      <scheme val="minor"/>
    </font>
    <font>
      <sz val="16"/>
      <color theme="1"/>
      <name val="宋体"/>
      <family val="3"/>
      <charset val="134"/>
      <scheme val="minor"/>
    </font>
    <font>
      <b/>
      <sz val="16"/>
      <color theme="1"/>
      <name val="宋体"/>
      <family val="3"/>
      <charset val="134"/>
      <scheme val="minor"/>
    </font>
    <font>
      <b/>
      <sz val="16"/>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33">
    <xf numFmtId="0" fontId="0" fillId="0" borderId="0">
      <alignment vertical="center"/>
    </xf>
    <xf numFmtId="179" fontId="17" fillId="0" borderId="0" applyFont="0" applyFill="0" applyBorder="0" applyAlignment="0" applyProtection="0"/>
    <xf numFmtId="0" fontId="26" fillId="0" borderId="0">
      <alignment vertical="center"/>
    </xf>
    <xf numFmtId="182" fontId="17" fillId="0" borderId="0" applyFont="0" applyFill="0" applyBorder="0" applyAlignment="0" applyProtection="0"/>
    <xf numFmtId="0" fontId="18" fillId="0" borderId="0"/>
    <xf numFmtId="0" fontId="26" fillId="0" borderId="0">
      <alignment vertical="center"/>
    </xf>
    <xf numFmtId="0" fontId="15" fillId="0" borderId="0" applyNumberFormat="0" applyFill="0" applyBorder="0" applyAlignment="0" applyProtection="0"/>
    <xf numFmtId="0" fontId="11" fillId="0" borderId="0">
      <alignment vertical="center"/>
    </xf>
    <xf numFmtId="0" fontId="26" fillId="0" borderId="0">
      <alignment vertical="center"/>
    </xf>
    <xf numFmtId="40" fontId="19" fillId="0" borderId="0" applyFont="0" applyFill="0" applyBorder="0" applyAlignment="0" applyProtection="0"/>
    <xf numFmtId="38" fontId="19" fillId="0" borderId="0" applyFont="0" applyFill="0" applyBorder="0" applyAlignment="0" applyProtection="0"/>
    <xf numFmtId="177" fontId="19" fillId="0" borderId="0" applyFont="0" applyFill="0" applyBorder="0" applyAlignment="0" applyProtection="0"/>
    <xf numFmtId="181" fontId="19" fillId="0" borderId="0" applyFont="0" applyFill="0" applyBorder="0" applyAlignment="0" applyProtection="0"/>
    <xf numFmtId="0" fontId="15" fillId="0" borderId="0" applyNumberFormat="0" applyFill="0" applyBorder="0" applyAlignment="0" applyProtection="0"/>
    <xf numFmtId="0" fontId="16" fillId="0" borderId="0"/>
    <xf numFmtId="0" fontId="16" fillId="0" borderId="0"/>
    <xf numFmtId="0" fontId="16" fillId="0" borderId="0"/>
    <xf numFmtId="178" fontId="17" fillId="0" borderId="0" applyFont="0" applyFill="0" applyBorder="0" applyAlignment="0" applyProtection="0"/>
    <xf numFmtId="183" fontId="17" fillId="0" borderId="0" applyFont="0" applyFill="0" applyBorder="0" applyAlignment="0" applyProtection="0"/>
    <xf numFmtId="0" fontId="18" fillId="0" borderId="0"/>
    <xf numFmtId="41" fontId="18" fillId="0" borderId="0" applyFont="0" applyFill="0" applyBorder="0" applyAlignment="0" applyProtection="0"/>
    <xf numFmtId="43" fontId="18"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0" fontId="21" fillId="0" borderId="0"/>
    <xf numFmtId="38" fontId="22" fillId="0" borderId="0" applyFont="0" applyFill="0" applyBorder="0" applyAlignment="0" applyProtection="0"/>
    <xf numFmtId="4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0" fillId="0" borderId="0"/>
    <xf numFmtId="0" fontId="16" fillId="0" borderId="0"/>
    <xf numFmtId="0" fontId="23" fillId="0" borderId="0">
      <alignment vertical="center"/>
    </xf>
    <xf numFmtId="0" fontId="23" fillId="0" borderId="0">
      <alignment vertical="center"/>
    </xf>
  </cellStyleXfs>
  <cellXfs count="101">
    <xf numFmtId="0" fontId="0" fillId="0" borderId="0" xfId="0">
      <alignment vertical="center"/>
    </xf>
    <xf numFmtId="0" fontId="0" fillId="0" borderId="0" xfId="0" applyAlignment="1">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84"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84" fontId="4" fillId="0" borderId="1" xfId="32" applyNumberFormat="1" applyFont="1" applyFill="1" applyBorder="1" applyAlignment="1">
      <alignment horizontal="center" vertical="center"/>
    </xf>
    <xf numFmtId="185" fontId="4" fillId="2" borderId="1" xfId="0" applyNumberFormat="1" applyFont="1" applyFill="1" applyBorder="1" applyAlignment="1">
      <alignment horizontal="center" vertical="center"/>
    </xf>
    <xf numFmtId="186" fontId="0" fillId="0" borderId="1" xfId="0" applyNumberFormat="1" applyBorder="1">
      <alignment vertical="center"/>
    </xf>
    <xf numFmtId="185" fontId="4" fillId="0" borderId="1" xfId="0" applyNumberFormat="1" applyFont="1" applyFill="1" applyBorder="1" applyAlignment="1">
      <alignment horizontal="center" vertical="center"/>
    </xf>
    <xf numFmtId="186" fontId="0" fillId="0" borderId="1" xfId="0" applyNumberFormat="1" applyFill="1" applyBorder="1">
      <alignment vertical="center"/>
    </xf>
    <xf numFmtId="187"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184" fontId="10" fillId="0" borderId="1" xfId="0" applyNumberFormat="1" applyFont="1" applyFill="1" applyBorder="1" applyAlignment="1">
      <alignment horizontal="center" vertical="center" wrapText="1"/>
    </xf>
    <xf numFmtId="0" fontId="0" fillId="0" borderId="1" xfId="0" applyBorder="1">
      <alignment vertical="center"/>
    </xf>
    <xf numFmtId="186" fontId="11" fillId="0" borderId="1" xfId="7" applyNumberFormat="1" applyBorder="1" applyAlignment="1">
      <alignment horizontal="center" vertical="center"/>
    </xf>
    <xf numFmtId="0" fontId="11" fillId="0" borderId="1" xfId="0" applyFont="1" applyBorder="1">
      <alignment vertical="center"/>
    </xf>
    <xf numFmtId="0" fontId="6" fillId="0" borderId="0" xfId="0" applyFont="1" applyAlignment="1">
      <alignment vertical="center"/>
    </xf>
    <xf numFmtId="0" fontId="12" fillId="0" borderId="1" xfId="0" applyFont="1" applyBorder="1" applyAlignment="1">
      <alignment horizontal="left" vertical="center" wrapText="1"/>
    </xf>
    <xf numFmtId="9" fontId="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9" fontId="3" fillId="0" borderId="1" xfId="0" applyNumberFormat="1" applyFont="1" applyBorder="1" applyAlignment="1">
      <alignment horizontal="center" vertical="center"/>
    </xf>
    <xf numFmtId="0" fontId="5" fillId="2" borderId="1" xfId="0" applyFont="1" applyFill="1" applyBorder="1" applyAlignment="1">
      <alignment horizontal="left" vertical="center" wrapText="1"/>
    </xf>
    <xf numFmtId="0" fontId="11" fillId="0" borderId="1" xfId="7" applyBorder="1" applyAlignment="1">
      <alignment horizontal="center" vertical="center"/>
    </xf>
    <xf numFmtId="0" fontId="6" fillId="0" borderId="1" xfId="0" applyFont="1" applyBorder="1" applyAlignment="1">
      <alignment horizontal="center" vertical="center"/>
    </xf>
    <xf numFmtId="9" fontId="3" fillId="0" borderId="2" xfId="0" applyNumberFormat="1" applyFont="1" applyBorder="1" applyAlignment="1">
      <alignment horizontal="center" vertical="center"/>
    </xf>
    <xf numFmtId="0" fontId="3" fillId="2" borderId="5" xfId="0" applyFont="1" applyFill="1" applyBorder="1" applyAlignment="1">
      <alignment horizontal="center" vertical="center"/>
    </xf>
    <xf numFmtId="0" fontId="14" fillId="0" borderId="5" xfId="0" applyFont="1" applyBorder="1" applyAlignment="1">
      <alignment horizontal="left" vertical="center" wrapText="1"/>
    </xf>
    <xf numFmtId="0" fontId="1"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2" borderId="2" xfId="31" applyFont="1" applyFill="1" applyBorder="1" applyAlignment="1">
      <alignment horizontal="center" vertical="center"/>
    </xf>
    <xf numFmtId="0" fontId="4" fillId="2" borderId="3" xfId="31" applyFont="1" applyFill="1" applyBorder="1" applyAlignment="1">
      <alignment horizontal="center" vertical="center"/>
    </xf>
    <xf numFmtId="0" fontId="4" fillId="2" borderId="4" xfId="31" applyFont="1" applyFill="1" applyBorder="1" applyAlignment="1">
      <alignment horizontal="center" vertical="center"/>
    </xf>
    <xf numFmtId="0" fontId="3" fillId="0" borderId="1"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lignment vertical="center"/>
    </xf>
    <xf numFmtId="0" fontId="3" fillId="0" borderId="1" xfId="0" applyFont="1" applyBorder="1" applyAlignment="1">
      <alignment horizontal="left" vertical="center"/>
    </xf>
    <xf numFmtId="0" fontId="11" fillId="0" borderId="1" xfId="0" applyFont="1" applyBorder="1" applyAlignment="1">
      <alignment horizontal="left" vertical="center"/>
    </xf>
    <xf numFmtId="0" fontId="3" fillId="0" borderId="1" xfId="0" applyFont="1" applyBorder="1" applyAlignment="1">
      <alignment vertical="center"/>
    </xf>
    <xf numFmtId="0" fontId="11" fillId="0" borderId="0" xfId="8" applyFont="1">
      <alignment vertical="center"/>
    </xf>
    <xf numFmtId="0" fontId="11" fillId="0" borderId="0" xfId="8" applyFont="1" applyAlignment="1">
      <alignment horizontal="center" vertical="center"/>
    </xf>
    <xf numFmtId="0" fontId="3" fillId="0" borderId="0" xfId="8" applyFont="1" applyAlignment="1">
      <alignment vertical="center"/>
    </xf>
    <xf numFmtId="0" fontId="11" fillId="0" borderId="1" xfId="8" applyFont="1" applyBorder="1">
      <alignment vertical="center"/>
    </xf>
    <xf numFmtId="0" fontId="3" fillId="0" borderId="1" xfId="8" applyFont="1" applyBorder="1" applyAlignment="1">
      <alignment horizontal="center" vertical="center"/>
    </xf>
    <xf numFmtId="0" fontId="3" fillId="0" borderId="1" xfId="8" applyFont="1" applyBorder="1" applyAlignment="1">
      <alignment vertical="center"/>
    </xf>
    <xf numFmtId="0" fontId="11" fillId="0" borderId="1" xfId="8" applyFont="1" applyBorder="1" applyAlignment="1">
      <alignment horizontal="center" vertical="center"/>
    </xf>
    <xf numFmtId="0" fontId="3" fillId="0" borderId="4" xfId="8" applyFont="1" applyBorder="1" applyAlignment="1">
      <alignment horizontal="left" vertical="center"/>
    </xf>
    <xf numFmtId="0" fontId="3" fillId="0" borderId="3" xfId="8" applyFont="1" applyBorder="1" applyAlignment="1">
      <alignment horizontal="left" vertical="center"/>
    </xf>
    <xf numFmtId="0" fontId="3" fillId="0" borderId="2" xfId="8" applyFont="1" applyBorder="1" applyAlignment="1">
      <alignment horizontal="left" vertical="center"/>
    </xf>
    <xf numFmtId="0" fontId="11" fillId="0" borderId="0" xfId="8" applyFont="1" applyAlignment="1">
      <alignment vertical="center" wrapText="1"/>
    </xf>
    <xf numFmtId="0" fontId="11" fillId="0" borderId="1" xfId="8" applyFont="1" applyBorder="1" applyAlignment="1">
      <alignment vertical="top" wrapText="1"/>
    </xf>
    <xf numFmtId="0" fontId="11" fillId="0" borderId="1" xfId="8" applyFont="1" applyBorder="1" applyAlignment="1">
      <alignment horizontal="center" vertical="top" wrapText="1"/>
    </xf>
    <xf numFmtId="0" fontId="3" fillId="0" borderId="1" xfId="8" applyFont="1" applyBorder="1" applyAlignment="1">
      <alignment vertical="top" wrapText="1"/>
    </xf>
    <xf numFmtId="0" fontId="14" fillId="0" borderId="5" xfId="8" applyFont="1" applyBorder="1" applyAlignment="1">
      <alignment horizontal="left" vertical="center" wrapText="1"/>
    </xf>
    <xf numFmtId="0" fontId="3" fillId="2" borderId="5" xfId="8" applyFont="1" applyFill="1" applyBorder="1" applyAlignment="1">
      <alignment horizontal="center" vertical="center"/>
    </xf>
    <xf numFmtId="9" fontId="3" fillId="0" borderId="2" xfId="8" applyNumberFormat="1" applyFont="1" applyBorder="1" applyAlignment="1">
      <alignment horizontal="center" vertical="center"/>
    </xf>
    <xf numFmtId="0" fontId="11" fillId="0" borderId="1" xfId="8" applyFont="1" applyBorder="1">
      <alignment vertical="center"/>
    </xf>
    <xf numFmtId="0" fontId="3" fillId="0" borderId="1" xfId="8" applyFont="1" applyBorder="1" applyAlignment="1">
      <alignment horizontal="center" vertical="center"/>
    </xf>
    <xf numFmtId="0" fontId="11" fillId="0" borderId="1" xfId="7" applyFont="1" applyBorder="1" applyAlignment="1">
      <alignment horizontal="center" vertical="center"/>
    </xf>
    <xf numFmtId="186" fontId="11" fillId="0" borderId="1" xfId="7" applyNumberFormat="1" applyFont="1" applyBorder="1" applyAlignment="1">
      <alignment horizontal="center" vertical="center"/>
    </xf>
    <xf numFmtId="184" fontId="28" fillId="0" borderId="1" xfId="8" applyNumberFormat="1" applyFont="1" applyFill="1" applyBorder="1" applyAlignment="1">
      <alignment horizontal="center" vertical="center" wrapText="1"/>
    </xf>
    <xf numFmtId="0" fontId="29" fillId="2" borderId="1" xfId="8" applyFont="1" applyFill="1" applyBorder="1" applyAlignment="1">
      <alignment horizontal="center" vertical="center"/>
    </xf>
    <xf numFmtId="0" fontId="29" fillId="2" borderId="4" xfId="31" applyFont="1" applyFill="1" applyBorder="1" applyAlignment="1">
      <alignment horizontal="center" vertical="center"/>
    </xf>
    <xf numFmtId="0" fontId="29" fillId="2" borderId="3" xfId="31" applyFont="1" applyFill="1" applyBorder="1" applyAlignment="1">
      <alignment horizontal="center" vertical="center"/>
    </xf>
    <xf numFmtId="0" fontId="29" fillId="2" borderId="2" xfId="31" applyFont="1" applyFill="1" applyBorder="1" applyAlignment="1">
      <alignment horizontal="center" vertical="center"/>
    </xf>
    <xf numFmtId="0" fontId="3" fillId="0" borderId="1" xfId="8" applyFont="1" applyBorder="1" applyAlignment="1">
      <alignment horizontal="center" vertical="center" wrapText="1"/>
    </xf>
    <xf numFmtId="0" fontId="30" fillId="2" borderId="1" xfId="8" applyFont="1" applyFill="1" applyBorder="1" applyAlignment="1">
      <alignment horizontal="left" vertical="center" wrapText="1"/>
    </xf>
    <xf numFmtId="0" fontId="13" fillId="0" borderId="1" xfId="8" applyFont="1" applyFill="1" applyBorder="1" applyAlignment="1">
      <alignment horizontal="center" vertical="center"/>
    </xf>
    <xf numFmtId="9" fontId="3" fillId="0" borderId="1" xfId="8" applyNumberFormat="1" applyFont="1" applyBorder="1" applyAlignment="1">
      <alignment horizontal="center" vertical="center"/>
    </xf>
    <xf numFmtId="186" fontId="3" fillId="0" borderId="1" xfId="8" applyNumberFormat="1" applyFont="1" applyBorder="1" applyAlignment="1">
      <alignment horizontal="center" vertical="center" wrapText="1"/>
    </xf>
    <xf numFmtId="184" fontId="4" fillId="0" borderId="1" xfId="8" applyNumberFormat="1" applyFont="1" applyFill="1" applyBorder="1" applyAlignment="1">
      <alignment horizontal="center" vertical="center" wrapText="1"/>
    </xf>
    <xf numFmtId="0" fontId="30" fillId="2" borderId="1" xfId="8" applyFont="1" applyFill="1" applyBorder="1" applyAlignment="1">
      <alignment horizontal="center" vertical="center" wrapText="1"/>
    </xf>
    <xf numFmtId="0" fontId="5" fillId="0" borderId="4" xfId="8" applyFont="1" applyFill="1" applyBorder="1" applyAlignment="1">
      <alignment horizontal="center" vertical="center" wrapText="1"/>
    </xf>
    <xf numFmtId="184" fontId="4" fillId="0" borderId="6" xfId="8" applyNumberFormat="1" applyFont="1" applyFill="1" applyBorder="1" applyAlignment="1">
      <alignment horizontal="center" vertical="center" wrapText="1"/>
    </xf>
    <xf numFmtId="0" fontId="5" fillId="0" borderId="7" xfId="8" applyFont="1" applyFill="1" applyBorder="1" applyAlignment="1">
      <alignment horizontal="center" vertical="center" wrapText="1"/>
    </xf>
    <xf numFmtId="0" fontId="11" fillId="0" borderId="1" xfId="8" applyFont="1" applyBorder="1" applyAlignment="1">
      <alignment horizontal="left" vertical="center" wrapText="1"/>
    </xf>
    <xf numFmtId="0" fontId="11" fillId="0" borderId="0" xfId="8" applyFont="1" applyAlignment="1">
      <alignment vertical="center"/>
    </xf>
    <xf numFmtId="0" fontId="31" fillId="0" borderId="0" xfId="8" applyFont="1" applyBorder="1" applyAlignment="1">
      <alignment vertical="center"/>
    </xf>
    <xf numFmtId="0" fontId="31" fillId="0" borderId="0" xfId="8" applyFont="1" applyBorder="1" applyAlignment="1">
      <alignment horizontal="center" vertical="center"/>
    </xf>
    <xf numFmtId="0" fontId="32" fillId="0" borderId="0" xfId="8" applyFont="1" applyBorder="1" applyAlignment="1">
      <alignment vertical="center"/>
    </xf>
  </cellXfs>
  <cellStyles count="33">
    <cellStyle name="ColLevel_1" xfId="6"/>
    <cellStyle name="Comma [0]_laroux" xfId="10"/>
    <cellStyle name="Comma_laroux" xfId="9"/>
    <cellStyle name="Currency [0]_laroux" xfId="11"/>
    <cellStyle name="Currency_laroux" xfId="12"/>
    <cellStyle name="Normal_laroux" xfId="4"/>
    <cellStyle name="RowLevel_1" xfId="13"/>
    <cellStyle name="常规" xfId="0" builtinId="0"/>
    <cellStyle name="常规 2" xfId="7"/>
    <cellStyle name="常规 3" xfId="8"/>
    <cellStyle name="常规 3 2" xfId="5"/>
    <cellStyle name="常规 4" xfId="14"/>
    <cellStyle name="常规 4 2" xfId="15"/>
    <cellStyle name="常规 5" xfId="16"/>
    <cellStyle name="常规 6" xfId="2"/>
    <cellStyle name="常规 7" xfId="30"/>
    <cellStyle name="常规_安徽普利优生产车间计算书" xfId="31"/>
    <cellStyle name="常规_安徽普利优生产车间计算书 2 2" xfId="32"/>
    <cellStyle name="霓付 [0]_97MBO" xfId="3"/>
    <cellStyle name="霓付_97MBO" xfId="1"/>
    <cellStyle name="烹拳 [0]_97MBO" xfId="17"/>
    <cellStyle name="烹拳_97MBO" xfId="18"/>
    <cellStyle name="普通_ 白土" xfId="19"/>
    <cellStyle name="千分位[0]_ 白土" xfId="20"/>
    <cellStyle name="千分位_ 白土" xfId="21"/>
    <cellStyle name="千位[0]_laroux" xfId="22"/>
    <cellStyle name="千位_laroux" xfId="23"/>
    <cellStyle name="钎霖_laroux" xfId="24"/>
    <cellStyle name="콤마 [0]_BOILER-CO1" xfId="25"/>
    <cellStyle name="콤마_BOILER-CO1" xfId="26"/>
    <cellStyle name="통화 [0]_BOILER-CO1" xfId="27"/>
    <cellStyle name="통화_BOILER-CO1" xfId="28"/>
    <cellStyle name="표준_0N-HANDLING " xfId="29"/>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K2" sqref="K2"/>
    </sheetView>
  </sheetViews>
  <sheetFormatPr defaultColWidth="9" defaultRowHeight="24.95" customHeight="1"/>
  <cols>
    <col min="1" max="1" width="3.75" customWidth="1"/>
    <col min="2" max="2" width="10.625" customWidth="1"/>
    <col min="3" max="3" width="7.25" customWidth="1"/>
    <col min="4" max="4" width="13" customWidth="1"/>
    <col min="5" max="5" width="4.75" customWidth="1"/>
    <col min="6" max="6" width="8.375" customWidth="1"/>
    <col min="7" max="7" width="8.25" customWidth="1"/>
    <col min="8" max="8" width="9.125" customWidth="1"/>
    <col min="9" max="9" width="5.625" style="4" customWidth="1"/>
    <col min="10" max="10" width="11.25" customWidth="1"/>
    <col min="11" max="11" width="60.25" customWidth="1"/>
  </cols>
  <sheetData>
    <row r="1" spans="1:11" s="1" customFormat="1" ht="23.1" customHeight="1">
      <c r="A1" s="43" t="s">
        <v>0</v>
      </c>
      <c r="B1" s="44"/>
      <c r="C1" s="44"/>
      <c r="D1" s="44"/>
      <c r="E1" s="44"/>
      <c r="F1" s="44"/>
      <c r="G1" s="44"/>
      <c r="H1" s="44"/>
      <c r="I1" s="45"/>
      <c r="J1" s="44"/>
      <c r="K1" s="44"/>
    </row>
    <row r="2" spans="1:11" ht="42.95" customHeight="1">
      <c r="A2" s="5" t="s">
        <v>1</v>
      </c>
      <c r="B2" s="5" t="s">
        <v>2</v>
      </c>
      <c r="C2" s="5" t="s">
        <v>3</v>
      </c>
      <c r="D2" s="6" t="s">
        <v>4</v>
      </c>
      <c r="E2" s="5" t="s">
        <v>5</v>
      </c>
      <c r="F2" s="5" t="s">
        <v>6</v>
      </c>
      <c r="G2" s="6" t="s">
        <v>7</v>
      </c>
      <c r="H2" s="6" t="s">
        <v>8</v>
      </c>
      <c r="I2" s="5" t="s">
        <v>9</v>
      </c>
      <c r="J2" s="5" t="s">
        <v>10</v>
      </c>
      <c r="K2" s="32" t="s">
        <v>11</v>
      </c>
    </row>
    <row r="3" spans="1:11" s="2" customFormat="1" ht="30" customHeight="1">
      <c r="A3" s="7">
        <v>1</v>
      </c>
      <c r="B3" s="8" t="s">
        <v>12</v>
      </c>
      <c r="C3" s="9" t="s">
        <v>13</v>
      </c>
      <c r="D3" s="10" t="s">
        <v>14</v>
      </c>
      <c r="E3" s="11" t="s">
        <v>15</v>
      </c>
      <c r="F3" s="12">
        <f>3.172559376*1.03</f>
        <v>3.2677361572800003</v>
      </c>
      <c r="G3" s="13"/>
      <c r="H3" s="14"/>
      <c r="I3" s="33">
        <v>0.13</v>
      </c>
      <c r="J3" s="34" t="s">
        <v>16</v>
      </c>
      <c r="K3" s="35" t="s">
        <v>17</v>
      </c>
    </row>
    <row r="4" spans="1:11" s="2" customFormat="1" ht="30" customHeight="1">
      <c r="A4" s="7">
        <v>2</v>
      </c>
      <c r="B4" s="8" t="s">
        <v>18</v>
      </c>
      <c r="C4" s="9" t="s">
        <v>13</v>
      </c>
      <c r="D4" s="8" t="s">
        <v>19</v>
      </c>
      <c r="E4" s="11" t="s">
        <v>15</v>
      </c>
      <c r="F4" s="15">
        <v>25.48</v>
      </c>
      <c r="G4" s="13"/>
      <c r="H4" s="14"/>
      <c r="I4" s="33">
        <v>0.13</v>
      </c>
      <c r="J4" s="34" t="s">
        <v>16</v>
      </c>
      <c r="K4" s="35" t="s">
        <v>20</v>
      </c>
    </row>
    <row r="5" spans="1:11" s="2" customFormat="1" ht="30" customHeight="1">
      <c r="A5" s="7">
        <v>3</v>
      </c>
      <c r="B5" s="8" t="s">
        <v>18</v>
      </c>
      <c r="C5" s="9" t="s">
        <v>13</v>
      </c>
      <c r="D5" s="16" t="s">
        <v>21</v>
      </c>
      <c r="E5" s="11" t="s">
        <v>15</v>
      </c>
      <c r="F5" s="15">
        <f>0.32593*1.03</f>
        <v>0.3357079</v>
      </c>
      <c r="G5" s="13"/>
      <c r="H5" s="14"/>
      <c r="I5" s="33">
        <v>0.13</v>
      </c>
      <c r="J5" s="34" t="s">
        <v>16</v>
      </c>
      <c r="K5" s="35" t="s">
        <v>22</v>
      </c>
    </row>
    <row r="6" spans="1:11" s="2" customFormat="1" ht="30" customHeight="1">
      <c r="A6" s="7">
        <v>4</v>
      </c>
      <c r="B6" s="8" t="s">
        <v>18</v>
      </c>
      <c r="C6" s="9" t="s">
        <v>13</v>
      </c>
      <c r="D6" s="16" t="s">
        <v>23</v>
      </c>
      <c r="E6" s="11" t="s">
        <v>15</v>
      </c>
      <c r="F6" s="15">
        <f>2.7068401252882*1.03</f>
        <v>2.7880453290468461</v>
      </c>
      <c r="G6" s="13"/>
      <c r="H6" s="14"/>
      <c r="I6" s="33">
        <v>0.13</v>
      </c>
      <c r="J6" s="34" t="s">
        <v>16</v>
      </c>
      <c r="K6" s="35" t="s">
        <v>24</v>
      </c>
    </row>
    <row r="7" spans="1:11" s="2" customFormat="1" ht="30" customHeight="1">
      <c r="A7" s="7">
        <v>5</v>
      </c>
      <c r="B7" s="8" t="s">
        <v>25</v>
      </c>
      <c r="C7" s="9" t="s">
        <v>13</v>
      </c>
      <c r="D7" s="10" t="s">
        <v>26</v>
      </c>
      <c r="E7" s="11" t="s">
        <v>15</v>
      </c>
      <c r="F7" s="12">
        <f>15.819044016849*1.03</f>
        <v>16.293615337354471</v>
      </c>
      <c r="G7" s="13"/>
      <c r="H7" s="14"/>
      <c r="I7" s="33">
        <v>0.13</v>
      </c>
      <c r="J7" s="34" t="s">
        <v>16</v>
      </c>
      <c r="K7" s="35" t="s">
        <v>27</v>
      </c>
    </row>
    <row r="8" spans="1:11" s="2" customFormat="1" ht="30" customHeight="1">
      <c r="A8" s="7">
        <v>6</v>
      </c>
      <c r="B8" s="8" t="s">
        <v>28</v>
      </c>
      <c r="C8" s="9" t="s">
        <v>13</v>
      </c>
      <c r="D8" s="8" t="s">
        <v>29</v>
      </c>
      <c r="E8" s="11" t="s">
        <v>15</v>
      </c>
      <c r="F8" s="12">
        <v>4.2690000000000001</v>
      </c>
      <c r="G8" s="13"/>
      <c r="H8" s="14"/>
      <c r="I8" s="33">
        <v>0.13</v>
      </c>
      <c r="J8" s="34" t="s">
        <v>16</v>
      </c>
      <c r="K8" s="35" t="s">
        <v>30</v>
      </c>
    </row>
    <row r="9" spans="1:11" ht="30" customHeight="1">
      <c r="A9" s="7">
        <v>7</v>
      </c>
      <c r="B9" s="8" t="s">
        <v>31</v>
      </c>
      <c r="C9" s="5" t="s">
        <v>13</v>
      </c>
      <c r="D9" s="8" t="s">
        <v>32</v>
      </c>
      <c r="E9" s="11" t="s">
        <v>15</v>
      </c>
      <c r="F9" s="12">
        <f>4.63828*1.03</f>
        <v>4.7774283999999998</v>
      </c>
      <c r="G9" s="17"/>
      <c r="H9" s="18"/>
      <c r="I9" s="36">
        <v>0.13</v>
      </c>
      <c r="J9" s="34" t="s">
        <v>16</v>
      </c>
      <c r="K9" s="37" t="s">
        <v>33</v>
      </c>
    </row>
    <row r="10" spans="1:11" ht="30" customHeight="1">
      <c r="A10" s="7">
        <v>8</v>
      </c>
      <c r="B10" s="8" t="s">
        <v>34</v>
      </c>
      <c r="C10" s="5" t="s">
        <v>13</v>
      </c>
      <c r="D10" s="10" t="s">
        <v>35</v>
      </c>
      <c r="E10" s="11" t="s">
        <v>15</v>
      </c>
      <c r="F10" s="12">
        <f>0.171*1.03</f>
        <v>0.17613000000000001</v>
      </c>
      <c r="G10" s="17"/>
      <c r="H10" s="18"/>
      <c r="I10" s="36">
        <v>0.13</v>
      </c>
      <c r="J10" s="34" t="s">
        <v>16</v>
      </c>
      <c r="K10" s="37" t="s">
        <v>36</v>
      </c>
    </row>
    <row r="11" spans="1:11" ht="30" customHeight="1">
      <c r="A11" s="7">
        <v>9</v>
      </c>
      <c r="B11" s="8" t="s">
        <v>34</v>
      </c>
      <c r="C11" s="5" t="s">
        <v>13</v>
      </c>
      <c r="D11" s="10" t="s">
        <v>37</v>
      </c>
      <c r="E11" s="11" t="s">
        <v>15</v>
      </c>
      <c r="F11" s="12">
        <f>0.05208*1.03</f>
        <v>5.36424E-2</v>
      </c>
      <c r="G11" s="17"/>
      <c r="H11" s="18"/>
      <c r="I11" s="36">
        <v>0.13</v>
      </c>
      <c r="J11" s="34" t="s">
        <v>16</v>
      </c>
      <c r="K11" s="37" t="s">
        <v>38</v>
      </c>
    </row>
    <row r="12" spans="1:11" ht="30" customHeight="1">
      <c r="A12" s="7">
        <v>10</v>
      </c>
      <c r="B12" s="8" t="s">
        <v>34</v>
      </c>
      <c r="C12" s="5" t="s">
        <v>13</v>
      </c>
      <c r="D12" s="19" t="s">
        <v>39</v>
      </c>
      <c r="E12" s="11" t="s">
        <v>15</v>
      </c>
      <c r="F12" s="12">
        <f>13.80225*1.03</f>
        <v>14.216317500000001</v>
      </c>
      <c r="G12" s="17"/>
      <c r="H12" s="18"/>
      <c r="I12" s="36">
        <v>0.13</v>
      </c>
      <c r="J12" s="34" t="s">
        <v>16</v>
      </c>
      <c r="K12" s="37" t="s">
        <v>40</v>
      </c>
    </row>
    <row r="13" spans="1:11" ht="30" customHeight="1">
      <c r="A13" s="7">
        <v>11</v>
      </c>
      <c r="B13" s="8" t="s">
        <v>12</v>
      </c>
      <c r="C13" s="5" t="s">
        <v>13</v>
      </c>
      <c r="D13" s="10" t="s">
        <v>41</v>
      </c>
      <c r="E13" s="11" t="s">
        <v>15</v>
      </c>
      <c r="F13" s="20">
        <f>0.7200475*1.03</f>
        <v>0.74164892500000001</v>
      </c>
      <c r="G13" s="17"/>
      <c r="H13" s="18"/>
      <c r="I13" s="36">
        <v>0.13</v>
      </c>
      <c r="J13" s="34" t="s">
        <v>16</v>
      </c>
      <c r="K13" s="37" t="s">
        <v>42</v>
      </c>
    </row>
    <row r="14" spans="1:11" ht="30" customHeight="1">
      <c r="A14" s="7">
        <v>12</v>
      </c>
      <c r="B14" s="8" t="s">
        <v>12</v>
      </c>
      <c r="C14" s="5" t="s">
        <v>13</v>
      </c>
      <c r="D14" s="8" t="s">
        <v>43</v>
      </c>
      <c r="E14" s="11" t="s">
        <v>15</v>
      </c>
      <c r="F14" s="20">
        <f>6.5727*1.03</f>
        <v>6.7698810000000007</v>
      </c>
      <c r="G14" s="17"/>
      <c r="H14" s="18"/>
      <c r="I14" s="36">
        <v>0.13</v>
      </c>
      <c r="J14" s="34" t="s">
        <v>16</v>
      </c>
      <c r="K14" s="37" t="s">
        <v>44</v>
      </c>
    </row>
    <row r="15" spans="1:11" ht="30" customHeight="1">
      <c r="A15" s="7">
        <v>13</v>
      </c>
      <c r="B15" s="8" t="s">
        <v>12</v>
      </c>
      <c r="C15" s="5" t="s">
        <v>13</v>
      </c>
      <c r="D15" s="8" t="s">
        <v>45</v>
      </c>
      <c r="E15" s="11" t="s">
        <v>15</v>
      </c>
      <c r="F15" s="12">
        <f>5.498591*1.03</f>
        <v>5.6635487300000005</v>
      </c>
      <c r="G15" s="17"/>
      <c r="H15" s="18"/>
      <c r="I15" s="36">
        <v>0.13</v>
      </c>
      <c r="J15" s="34" t="s">
        <v>16</v>
      </c>
      <c r="K15" s="37" t="s">
        <v>46</v>
      </c>
    </row>
    <row r="16" spans="1:11" ht="30" customHeight="1">
      <c r="A16" s="7">
        <v>14</v>
      </c>
      <c r="B16" s="8" t="s">
        <v>25</v>
      </c>
      <c r="C16" s="5" t="s">
        <v>13</v>
      </c>
      <c r="D16" s="10" t="s">
        <v>47</v>
      </c>
      <c r="E16" s="11" t="s">
        <v>15</v>
      </c>
      <c r="F16" s="12">
        <f>6.1142427205052*1.03</f>
        <v>6.2976700021203564</v>
      </c>
      <c r="G16" s="17"/>
      <c r="H16" s="18"/>
      <c r="I16" s="36">
        <v>0.13</v>
      </c>
      <c r="J16" s="34" t="s">
        <v>16</v>
      </c>
      <c r="K16" s="37" t="s">
        <v>48</v>
      </c>
    </row>
    <row r="17" spans="1:11" ht="30" customHeight="1">
      <c r="A17" s="7">
        <v>15</v>
      </c>
      <c r="B17" s="8" t="s">
        <v>18</v>
      </c>
      <c r="C17" s="5" t="s">
        <v>13</v>
      </c>
      <c r="D17" s="10" t="s">
        <v>49</v>
      </c>
      <c r="E17" s="11" t="s">
        <v>15</v>
      </c>
      <c r="F17" s="15">
        <f>0.677688*1.03</f>
        <v>0.69801864000000002</v>
      </c>
      <c r="G17" s="17"/>
      <c r="H17" s="18"/>
      <c r="I17" s="36">
        <v>0.13</v>
      </c>
      <c r="J17" s="34" t="s">
        <v>16</v>
      </c>
      <c r="K17" s="37" t="s">
        <v>50</v>
      </c>
    </row>
    <row r="18" spans="1:11" ht="30" customHeight="1">
      <c r="A18" s="7">
        <v>16</v>
      </c>
      <c r="B18" s="8" t="s">
        <v>18</v>
      </c>
      <c r="C18" s="5" t="s">
        <v>13</v>
      </c>
      <c r="D18" s="8" t="s">
        <v>51</v>
      </c>
      <c r="E18" s="11" t="s">
        <v>15</v>
      </c>
      <c r="F18" s="15">
        <f>4.4334445568841*1.03</f>
        <v>4.5664478935906239</v>
      </c>
      <c r="G18" s="21"/>
      <c r="H18" s="22"/>
      <c r="I18" s="36">
        <v>0.13</v>
      </c>
      <c r="J18" s="34" t="s">
        <v>16</v>
      </c>
      <c r="K18" s="37" t="s">
        <v>52</v>
      </c>
    </row>
    <row r="19" spans="1:11" ht="30" customHeight="1">
      <c r="A19" s="7">
        <v>17</v>
      </c>
      <c r="B19" s="8" t="s">
        <v>18</v>
      </c>
      <c r="C19" s="5" t="s">
        <v>13</v>
      </c>
      <c r="D19" s="8" t="s">
        <v>53</v>
      </c>
      <c r="E19" s="11" t="s">
        <v>15</v>
      </c>
      <c r="F19" s="15">
        <f>0.03958416*1.03</f>
        <v>4.0771684799999999E-2</v>
      </c>
      <c r="G19" s="21"/>
      <c r="H19" s="22"/>
      <c r="I19" s="36">
        <v>0.13</v>
      </c>
      <c r="J19" s="34" t="s">
        <v>16</v>
      </c>
      <c r="K19" s="37" t="s">
        <v>54</v>
      </c>
    </row>
    <row r="20" spans="1:11" ht="30" customHeight="1">
      <c r="A20" s="7">
        <v>18</v>
      </c>
      <c r="B20" s="8" t="s">
        <v>18</v>
      </c>
      <c r="C20" s="5" t="s">
        <v>13</v>
      </c>
      <c r="D20" s="8" t="s">
        <v>23</v>
      </c>
      <c r="E20" s="11" t="s">
        <v>15</v>
      </c>
      <c r="F20" s="15">
        <f>0.0515736*1.03</f>
        <v>5.3120807999999999E-2</v>
      </c>
      <c r="G20" s="21"/>
      <c r="H20" s="22"/>
      <c r="I20" s="36">
        <v>0.13</v>
      </c>
      <c r="J20" s="34" t="s">
        <v>16</v>
      </c>
      <c r="K20" s="37" t="s">
        <v>55</v>
      </c>
    </row>
    <row r="21" spans="1:11" ht="30" customHeight="1">
      <c r="A21" s="7">
        <v>19</v>
      </c>
      <c r="B21" s="8" t="s">
        <v>18</v>
      </c>
      <c r="C21" s="5" t="s">
        <v>13</v>
      </c>
      <c r="D21" s="8" t="s">
        <v>56</v>
      </c>
      <c r="E21" s="11" t="s">
        <v>15</v>
      </c>
      <c r="F21" s="15">
        <f>0.1671576*1.03</f>
        <v>0.17217232799999999</v>
      </c>
      <c r="G21" s="21"/>
      <c r="H21" s="22"/>
      <c r="I21" s="36">
        <v>0.13</v>
      </c>
      <c r="J21" s="34" t="s">
        <v>16</v>
      </c>
      <c r="K21" s="37" t="s">
        <v>57</v>
      </c>
    </row>
    <row r="22" spans="1:11" ht="30" customHeight="1">
      <c r="A22" s="7">
        <v>20</v>
      </c>
      <c r="B22" s="8" t="s">
        <v>18</v>
      </c>
      <c r="C22" s="5" t="s">
        <v>13</v>
      </c>
      <c r="D22" s="8" t="s">
        <v>58</v>
      </c>
      <c r="E22" s="11" t="s">
        <v>15</v>
      </c>
      <c r="F22" s="15">
        <f>0.114154744*1.03</f>
        <v>0.11757938632000001</v>
      </c>
      <c r="G22" s="21"/>
      <c r="H22" s="22"/>
      <c r="I22" s="36">
        <v>0.13</v>
      </c>
      <c r="J22" s="34" t="s">
        <v>16</v>
      </c>
      <c r="K22" s="37" t="s">
        <v>59</v>
      </c>
    </row>
    <row r="23" spans="1:11" s="2" customFormat="1" ht="30" customHeight="1">
      <c r="A23" s="7">
        <v>21</v>
      </c>
      <c r="B23" s="8" t="s">
        <v>18</v>
      </c>
      <c r="C23" s="5" t="s">
        <v>13</v>
      </c>
      <c r="D23" s="8" t="s">
        <v>60</v>
      </c>
      <c r="E23" s="11" t="s">
        <v>15</v>
      </c>
      <c r="F23" s="15">
        <f>1.9444568*1.03</f>
        <v>2.002790504</v>
      </c>
      <c r="G23" s="23"/>
      <c r="H23" s="24"/>
      <c r="I23" s="36">
        <v>0.13</v>
      </c>
      <c r="J23" s="34" t="s">
        <v>16</v>
      </c>
      <c r="K23" s="37" t="s">
        <v>61</v>
      </c>
    </row>
    <row r="24" spans="1:11" ht="30" customHeight="1">
      <c r="A24" s="7">
        <v>22</v>
      </c>
      <c r="B24" s="8" t="s">
        <v>18</v>
      </c>
      <c r="C24" s="5" t="s">
        <v>13</v>
      </c>
      <c r="D24" s="8" t="s">
        <v>62</v>
      </c>
      <c r="E24" s="11" t="s">
        <v>15</v>
      </c>
      <c r="F24" s="15">
        <f>0.1095*1.03</f>
        <v>0.112785</v>
      </c>
      <c r="G24" s="21"/>
      <c r="H24" s="22"/>
      <c r="I24" s="36">
        <v>0.13</v>
      </c>
      <c r="J24" s="34" t="s">
        <v>16</v>
      </c>
      <c r="K24" s="37" t="s">
        <v>63</v>
      </c>
    </row>
    <row r="25" spans="1:11" ht="30" customHeight="1">
      <c r="A25" s="7">
        <v>23</v>
      </c>
      <c r="B25" s="8" t="s">
        <v>18</v>
      </c>
      <c r="C25" s="5" t="s">
        <v>13</v>
      </c>
      <c r="D25" s="16" t="s">
        <v>64</v>
      </c>
      <c r="E25" s="11" t="s">
        <v>15</v>
      </c>
      <c r="F25" s="15">
        <f>4.4733335095518*1.03</f>
        <v>4.6075335148383543</v>
      </c>
      <c r="G25" s="21"/>
      <c r="H25" s="22"/>
      <c r="I25" s="36">
        <v>0.13</v>
      </c>
      <c r="J25" s="34" t="s">
        <v>16</v>
      </c>
      <c r="K25" s="37" t="s">
        <v>65</v>
      </c>
    </row>
    <row r="26" spans="1:11" ht="30" customHeight="1">
      <c r="A26" s="7">
        <v>24</v>
      </c>
      <c r="B26" s="8" t="s">
        <v>66</v>
      </c>
      <c r="C26" s="5" t="s">
        <v>13</v>
      </c>
      <c r="D26" s="8" t="s">
        <v>67</v>
      </c>
      <c r="E26" s="11" t="s">
        <v>15</v>
      </c>
      <c r="F26" s="25">
        <f>28.33602744*1.03</f>
        <v>29.186108263199998</v>
      </c>
      <c r="G26" s="21"/>
      <c r="H26" s="22"/>
      <c r="I26" s="36">
        <v>0.13</v>
      </c>
      <c r="J26" s="34" t="s">
        <v>16</v>
      </c>
      <c r="K26" s="37" t="s">
        <v>68</v>
      </c>
    </row>
    <row r="27" spans="1:11" ht="24.95" customHeight="1">
      <c r="A27" s="17"/>
      <c r="B27" s="46" t="s">
        <v>69</v>
      </c>
      <c r="C27" s="47"/>
      <c r="D27" s="48"/>
      <c r="E27" s="26"/>
      <c r="F27" s="27">
        <f>SUM(F3:F26)</f>
        <v>132.68769970355066</v>
      </c>
      <c r="G27" s="28"/>
      <c r="H27" s="29"/>
      <c r="I27" s="38"/>
      <c r="J27" s="39"/>
      <c r="K27" s="39"/>
    </row>
    <row r="28" spans="1:11" ht="54" customHeight="1">
      <c r="A28" s="30"/>
      <c r="B28" s="30"/>
      <c r="C28" s="30"/>
      <c r="D28" s="30"/>
      <c r="E28" s="30"/>
      <c r="F28" s="30"/>
      <c r="G28" s="30"/>
      <c r="H28" s="30"/>
      <c r="I28" s="40"/>
      <c r="J28" s="41"/>
      <c r="K28" s="42" t="s">
        <v>70</v>
      </c>
    </row>
    <row r="29" spans="1:11" s="3" customFormat="1" ht="87" customHeight="1">
      <c r="A29" s="49" t="s">
        <v>71</v>
      </c>
      <c r="B29" s="50"/>
      <c r="C29" s="50"/>
      <c r="D29" s="50"/>
      <c r="E29" s="50"/>
      <c r="F29" s="50"/>
      <c r="G29" s="50"/>
      <c r="H29" s="50"/>
      <c r="I29" s="51"/>
      <c r="J29" s="50"/>
      <c r="K29" s="50"/>
    </row>
    <row r="30" spans="1:11" ht="22.5" customHeight="1">
      <c r="A30" s="59" t="s">
        <v>72</v>
      </c>
      <c r="B30" s="56"/>
      <c r="C30" s="56"/>
      <c r="D30" s="56"/>
      <c r="E30" s="52" t="s">
        <v>73</v>
      </c>
      <c r="F30" s="53"/>
      <c r="G30" s="53"/>
      <c r="H30" s="54"/>
      <c r="I30" s="55"/>
      <c r="J30" s="56"/>
      <c r="K30" s="56"/>
    </row>
    <row r="31" spans="1:11" ht="21" customHeight="1">
      <c r="A31" s="59"/>
      <c r="B31" s="56"/>
      <c r="C31" s="56"/>
      <c r="D31" s="56"/>
      <c r="E31" s="59" t="s">
        <v>74</v>
      </c>
      <c r="F31" s="59"/>
      <c r="G31" s="56"/>
      <c r="H31" s="56"/>
      <c r="I31" s="57" t="s">
        <v>75</v>
      </c>
      <c r="J31" s="58"/>
      <c r="K31" s="58"/>
    </row>
    <row r="32" spans="1:11" ht="24.95" customHeight="1">
      <c r="A32" s="56"/>
      <c r="B32" s="56"/>
      <c r="C32" s="56"/>
      <c r="D32" s="56"/>
      <c r="E32" s="56"/>
      <c r="F32" s="56"/>
      <c r="G32" s="56"/>
      <c r="H32" s="56"/>
      <c r="I32" s="57" t="s">
        <v>76</v>
      </c>
      <c r="J32" s="58"/>
      <c r="K32" s="58"/>
    </row>
    <row r="34" spans="1:1" ht="24.95" customHeight="1">
      <c r="A34" s="31"/>
    </row>
  </sheetData>
  <autoFilter ref="A2:K32"/>
  <mergeCells count="9">
    <mergeCell ref="I31:K31"/>
    <mergeCell ref="I32:K32"/>
    <mergeCell ref="A30:D32"/>
    <mergeCell ref="E31:H32"/>
    <mergeCell ref="A1:K1"/>
    <mergeCell ref="B27:D27"/>
    <mergeCell ref="A29:K29"/>
    <mergeCell ref="E30:H30"/>
    <mergeCell ref="I30:K30"/>
  </mergeCells>
  <phoneticPr fontId="27" type="noConversion"/>
  <pageMargins left="0.43263888888888902" right="0.35416666666666702" top="0.39305555555555599" bottom="0.31458333333333299" header="0.314583333333332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workbookViewId="0">
      <selection activeCell="L13" sqref="L13"/>
    </sheetView>
  </sheetViews>
  <sheetFormatPr defaultColWidth="9" defaultRowHeight="24.95" customHeight="1"/>
  <cols>
    <col min="1" max="1" width="3.75" style="60" customWidth="1"/>
    <col min="2" max="2" width="8.875" style="60" customWidth="1"/>
    <col min="3" max="3" width="5.375" style="60" customWidth="1"/>
    <col min="4" max="4" width="14" style="60" customWidth="1"/>
    <col min="5" max="5" width="3.75" style="60" customWidth="1"/>
    <col min="6" max="6" width="8.875" style="60" customWidth="1"/>
    <col min="7" max="7" width="8.25" style="60" customWidth="1"/>
    <col min="8" max="8" width="14.375" style="60" customWidth="1"/>
    <col min="9" max="9" width="5" style="61" customWidth="1"/>
    <col min="10" max="10" width="10.625" style="60" customWidth="1"/>
    <col min="11" max="11" width="64.875" style="60" customWidth="1"/>
    <col min="12" max="12" width="14.625" style="60" customWidth="1"/>
    <col min="13" max="16384" width="9" style="60"/>
  </cols>
  <sheetData>
    <row r="1" spans="1:12" s="97" customFormat="1" ht="23.1" customHeight="1">
      <c r="A1" s="100" t="s">
        <v>98</v>
      </c>
      <c r="B1" s="98"/>
      <c r="C1" s="98"/>
      <c r="D1" s="98"/>
      <c r="E1" s="98"/>
      <c r="F1" s="98"/>
      <c r="G1" s="98"/>
      <c r="H1" s="98"/>
      <c r="I1" s="99"/>
      <c r="J1" s="98"/>
      <c r="K1" s="98"/>
    </row>
    <row r="2" spans="1:12" ht="38.1" customHeight="1">
      <c r="A2" s="86" t="s">
        <v>1</v>
      </c>
      <c r="B2" s="86" t="s">
        <v>2</v>
      </c>
      <c r="C2" s="86" t="s">
        <v>3</v>
      </c>
      <c r="D2" s="86" t="s">
        <v>4</v>
      </c>
      <c r="E2" s="78" t="s">
        <v>5</v>
      </c>
      <c r="F2" s="78" t="s">
        <v>6</v>
      </c>
      <c r="G2" s="86" t="s">
        <v>7</v>
      </c>
      <c r="H2" s="86" t="s">
        <v>8</v>
      </c>
      <c r="I2" s="78" t="s">
        <v>9</v>
      </c>
      <c r="J2" s="75" t="s">
        <v>10</v>
      </c>
      <c r="K2" s="96" t="s">
        <v>11</v>
      </c>
    </row>
    <row r="3" spans="1:12" ht="30" customHeight="1">
      <c r="A3" s="86">
        <v>1</v>
      </c>
      <c r="B3" s="92" t="s">
        <v>87</v>
      </c>
      <c r="C3" s="92" t="s">
        <v>81</v>
      </c>
      <c r="D3" s="95" t="s">
        <v>97</v>
      </c>
      <c r="E3" s="92" t="s">
        <v>15</v>
      </c>
      <c r="F3" s="94">
        <f>0.344884*1.03</f>
        <v>0.35523052000000005</v>
      </c>
      <c r="G3" s="86"/>
      <c r="H3" s="90"/>
      <c r="I3" s="89">
        <v>0.13</v>
      </c>
      <c r="J3" s="88" t="s">
        <v>79</v>
      </c>
      <c r="K3" s="87" t="s">
        <v>96</v>
      </c>
    </row>
    <row r="4" spans="1:12" ht="30" customHeight="1">
      <c r="A4" s="86">
        <v>2</v>
      </c>
      <c r="B4" s="92" t="s">
        <v>87</v>
      </c>
      <c r="C4" s="92" t="s">
        <v>81</v>
      </c>
      <c r="D4" s="93" t="s">
        <v>95</v>
      </c>
      <c r="E4" s="92" t="s">
        <v>15</v>
      </c>
      <c r="F4" s="91">
        <f>0.653212*1.03</f>
        <v>0.67280835999999999</v>
      </c>
      <c r="G4" s="86"/>
      <c r="H4" s="90"/>
      <c r="I4" s="89">
        <v>0.13</v>
      </c>
      <c r="J4" s="88" t="s">
        <v>79</v>
      </c>
      <c r="K4" s="87" t="s">
        <v>94</v>
      </c>
    </row>
    <row r="5" spans="1:12" ht="30" customHeight="1">
      <c r="A5" s="86">
        <v>3</v>
      </c>
      <c r="B5" s="92" t="s">
        <v>87</v>
      </c>
      <c r="C5" s="92" t="s">
        <v>81</v>
      </c>
      <c r="D5" s="93" t="s">
        <v>93</v>
      </c>
      <c r="E5" s="92" t="s">
        <v>15</v>
      </c>
      <c r="F5" s="91">
        <f>3.067*1.03</f>
        <v>3.1590100000000003</v>
      </c>
      <c r="G5" s="86"/>
      <c r="H5" s="90"/>
      <c r="I5" s="89">
        <v>0.13</v>
      </c>
      <c r="J5" s="88" t="s">
        <v>79</v>
      </c>
      <c r="K5" s="87" t="s">
        <v>92</v>
      </c>
    </row>
    <row r="6" spans="1:12" ht="30" customHeight="1">
      <c r="A6" s="86">
        <v>4</v>
      </c>
      <c r="B6" s="92" t="s">
        <v>87</v>
      </c>
      <c r="C6" s="92" t="s">
        <v>81</v>
      </c>
      <c r="D6" s="93" t="s">
        <v>91</v>
      </c>
      <c r="E6" s="92" t="s">
        <v>15</v>
      </c>
      <c r="F6" s="91">
        <f>13.00581*1.03</f>
        <v>13.3959843</v>
      </c>
      <c r="G6" s="86"/>
      <c r="H6" s="90"/>
      <c r="I6" s="89">
        <v>0.13</v>
      </c>
      <c r="J6" s="88" t="s">
        <v>79</v>
      </c>
      <c r="K6" s="87" t="s">
        <v>90</v>
      </c>
    </row>
    <row r="7" spans="1:12" ht="30" customHeight="1">
      <c r="A7" s="86">
        <v>5</v>
      </c>
      <c r="B7" s="92" t="s">
        <v>87</v>
      </c>
      <c r="C7" s="92" t="s">
        <v>81</v>
      </c>
      <c r="D7" s="93" t="s">
        <v>89</v>
      </c>
      <c r="E7" s="92" t="s">
        <v>15</v>
      </c>
      <c r="F7" s="91">
        <f>47.7561504*1.03</f>
        <v>49.188834912000004</v>
      </c>
      <c r="G7" s="86"/>
      <c r="H7" s="90"/>
      <c r="I7" s="89">
        <v>0.13</v>
      </c>
      <c r="J7" s="88" t="s">
        <v>79</v>
      </c>
      <c r="K7" s="87" t="s">
        <v>88</v>
      </c>
    </row>
    <row r="8" spans="1:12" ht="30" customHeight="1">
      <c r="A8" s="86">
        <v>6</v>
      </c>
      <c r="B8" s="92" t="s">
        <v>87</v>
      </c>
      <c r="C8" s="92" t="s">
        <v>81</v>
      </c>
      <c r="D8" s="93" t="s">
        <v>86</v>
      </c>
      <c r="E8" s="92" t="s">
        <v>15</v>
      </c>
      <c r="F8" s="91">
        <f>11.69*1.03</f>
        <v>12.040699999999999</v>
      </c>
      <c r="G8" s="86"/>
      <c r="H8" s="90"/>
      <c r="I8" s="89">
        <v>0.13</v>
      </c>
      <c r="J8" s="88" t="s">
        <v>79</v>
      </c>
      <c r="K8" s="87" t="s">
        <v>85</v>
      </c>
    </row>
    <row r="9" spans="1:12" ht="30" customHeight="1">
      <c r="A9" s="86">
        <v>7</v>
      </c>
      <c r="B9" s="92" t="s">
        <v>82</v>
      </c>
      <c r="C9" s="92" t="s">
        <v>81</v>
      </c>
      <c r="D9" s="93" t="s">
        <v>84</v>
      </c>
      <c r="E9" s="92" t="s">
        <v>15</v>
      </c>
      <c r="F9" s="91">
        <f>92.0018*1.03</f>
        <v>94.761854</v>
      </c>
      <c r="G9" s="86"/>
      <c r="H9" s="90"/>
      <c r="I9" s="89">
        <v>0.13</v>
      </c>
      <c r="J9" s="88" t="s">
        <v>79</v>
      </c>
      <c r="K9" s="87" t="s">
        <v>83</v>
      </c>
    </row>
    <row r="10" spans="1:12" ht="30" customHeight="1">
      <c r="A10" s="86">
        <v>8</v>
      </c>
      <c r="B10" s="92" t="s">
        <v>82</v>
      </c>
      <c r="C10" s="92" t="s">
        <v>81</v>
      </c>
      <c r="D10" s="93" t="s">
        <v>80</v>
      </c>
      <c r="E10" s="92" t="s">
        <v>15</v>
      </c>
      <c r="F10" s="91">
        <f>7.67608*1.03</f>
        <v>7.9063623999999999</v>
      </c>
      <c r="G10" s="86"/>
      <c r="H10" s="90"/>
      <c r="I10" s="89">
        <v>0.13</v>
      </c>
      <c r="J10" s="88" t="s">
        <v>79</v>
      </c>
      <c r="K10" s="87" t="s">
        <v>78</v>
      </c>
    </row>
    <row r="11" spans="1:12" ht="24.95" customHeight="1">
      <c r="A11" s="86"/>
      <c r="B11" s="85" t="s">
        <v>69</v>
      </c>
      <c r="C11" s="84"/>
      <c r="D11" s="83"/>
      <c r="E11" s="82"/>
      <c r="F11" s="81">
        <f>SUM(F3:F10)</f>
        <v>181.48078449200003</v>
      </c>
      <c r="G11" s="77"/>
      <c r="H11" s="80"/>
      <c r="I11" s="79"/>
      <c r="J11" s="78"/>
      <c r="K11" s="78"/>
    </row>
    <row r="12" spans="1:12" ht="54" customHeight="1">
      <c r="A12" s="77"/>
      <c r="B12" s="77"/>
      <c r="C12" s="77"/>
      <c r="D12" s="77"/>
      <c r="E12" s="77"/>
      <c r="F12" s="77"/>
      <c r="G12" s="77"/>
      <c r="H12" s="77"/>
      <c r="I12" s="76"/>
      <c r="J12" s="75"/>
      <c r="K12" s="74" t="s">
        <v>70</v>
      </c>
    </row>
    <row r="13" spans="1:12" s="70" customFormat="1" ht="87" customHeight="1">
      <c r="A13" s="73" t="s">
        <v>77</v>
      </c>
      <c r="B13" s="71"/>
      <c r="C13" s="71"/>
      <c r="D13" s="71"/>
      <c r="E13" s="71"/>
      <c r="F13" s="71"/>
      <c r="G13" s="71"/>
      <c r="H13" s="71"/>
      <c r="I13" s="72"/>
      <c r="J13" s="71"/>
      <c r="K13" s="71"/>
    </row>
    <row r="14" spans="1:12" ht="22.5" customHeight="1">
      <c r="A14" s="65" t="s">
        <v>72</v>
      </c>
      <c r="B14" s="63"/>
      <c r="C14" s="63"/>
      <c r="D14" s="63"/>
      <c r="E14" s="69" t="s">
        <v>73</v>
      </c>
      <c r="F14" s="68"/>
      <c r="G14" s="68"/>
      <c r="H14" s="67"/>
      <c r="I14" s="66"/>
      <c r="J14" s="63"/>
      <c r="K14" s="63"/>
    </row>
    <row r="15" spans="1:12" ht="21" customHeight="1">
      <c r="A15" s="65"/>
      <c r="B15" s="63"/>
      <c r="C15" s="63"/>
      <c r="D15" s="63"/>
      <c r="E15" s="65" t="s">
        <v>74</v>
      </c>
      <c r="F15" s="65"/>
      <c r="G15" s="63"/>
      <c r="H15" s="63"/>
      <c r="I15" s="64" t="s">
        <v>75</v>
      </c>
      <c r="J15" s="63"/>
      <c r="K15" s="63"/>
    </row>
    <row r="16" spans="1:12" ht="24.95" customHeight="1">
      <c r="A16" s="63"/>
      <c r="B16" s="63"/>
      <c r="C16" s="63"/>
      <c r="D16" s="63"/>
      <c r="E16" s="63"/>
      <c r="F16" s="63"/>
      <c r="G16" s="63"/>
      <c r="H16" s="63"/>
      <c r="I16" s="64" t="s">
        <v>76</v>
      </c>
      <c r="J16" s="63"/>
      <c r="K16" s="63"/>
      <c r="L16" s="62"/>
    </row>
    <row r="18" spans="1:1" ht="24.95" customHeight="1">
      <c r="A18" s="62"/>
    </row>
  </sheetData>
  <autoFilter ref="A2:L16"/>
  <mergeCells count="9">
    <mergeCell ref="I15:K15"/>
    <mergeCell ref="I16:K16"/>
    <mergeCell ref="A14:D16"/>
    <mergeCell ref="E15:H16"/>
    <mergeCell ref="A1:K1"/>
    <mergeCell ref="B11:D11"/>
    <mergeCell ref="A13:K13"/>
    <mergeCell ref="E14:H14"/>
    <mergeCell ref="I14:K14"/>
  </mergeCells>
  <phoneticPr fontId="27" type="noConversion"/>
  <pageMargins left="0.43263888888888902" right="0.35416666666666702" top="0.39305555555555599" bottom="0.31458333333333299"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1包</vt:lpstr>
      <vt:lpstr>2包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3</cp:revision>
  <cp:lastPrinted>2019-04-26T06:48:00Z</cp:lastPrinted>
  <dcterms:created xsi:type="dcterms:W3CDTF">2019-04-12T08:16:00Z</dcterms:created>
  <dcterms:modified xsi:type="dcterms:W3CDTF">2021-11-05T01:42:16Z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F32DCBAA4A9B48E6BDE46F4775E9E795</vt:lpwstr>
  </property>
</Properties>
</file>